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6d3a81c4437e9b/Documenten/KOKEN/LE CUISINIER/WORKSHOPS ED/Ambachtelijk IJs in zeven lessen/Rekenbladen/LAATSTE VERSIES/"/>
    </mc:Choice>
  </mc:AlternateContent>
  <xr:revisionPtr revIDLastSave="0" documentId="8_{6B77322C-D233-4831-A64A-3382CED65E81}" xr6:coauthVersionLast="47" xr6:coauthVersionMax="47" xr10:uidLastSave="{00000000-0000-0000-0000-000000000000}"/>
  <workbookProtection workbookAlgorithmName="SHA-512" workbookHashValue="4qu85koKHU2AatPOPcy/PzZiNYHN41dvjA+XX83susRD7hqpU/0JyTLkB6kBmzbvT/lhpISOj/0ctEwisJUiJg==" workbookSaltValue="se7GWup14eFHoLHRXJ3lKA==" workbookSpinCount="100000" lockStructure="1"/>
  <bookViews>
    <workbookView xWindow="-120" yWindow="-120" windowWidth="25440" windowHeight="15390" xr2:uid="{036E5468-C8A1-4CF9-B349-D4A5861F4890}"/>
  </bookViews>
  <sheets>
    <sheet name="Zuivelijs" sheetId="2" r:id="rId1"/>
    <sheet name="Product specificaties" sheetId="9" r:id="rId2"/>
  </sheets>
  <definedNames>
    <definedName name="_xlnm.Print_Area" localSheetId="1">'Product specificaties'!$B$1:$K$37</definedName>
    <definedName name="_xlnm.Print_Area" localSheetId="0">Zuivelijs!$B$2:$L$36</definedName>
    <definedName name="kokosmelk">#REF!</definedName>
    <definedName name="mascarpone">#REF!</definedName>
    <definedName name="melk">#REF!</definedName>
    <definedName name="ricotta">#REF!</definedName>
    <definedName name="room">#REF!</definedName>
    <definedName name="vetgehalte">#REF!</definedName>
    <definedName name="vetstof1">#REF!</definedName>
    <definedName name="vetstof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2" l="1"/>
  <c r="H26" i="2"/>
  <c r="I26" i="2"/>
  <c r="J26" i="2"/>
  <c r="K26" i="2"/>
  <c r="G26" i="2"/>
  <c r="I23" i="2"/>
  <c r="J23" i="2"/>
  <c r="K23" i="2"/>
  <c r="I24" i="2"/>
  <c r="I25" i="2"/>
  <c r="I27" i="2"/>
  <c r="E23" i="9"/>
  <c r="F26" i="2"/>
  <c r="G23" i="9"/>
  <c r="D12" i="9" l="1"/>
  <c r="C13" i="2"/>
  <c r="E10" i="9"/>
  <c r="G10" i="9"/>
  <c r="D32" i="2" l="1"/>
  <c r="F9" i="2" s="1"/>
  <c r="C22" i="2"/>
  <c r="C9" i="2"/>
  <c r="C10" i="2"/>
  <c r="C11" i="2"/>
  <c r="C12" i="2"/>
  <c r="C14" i="2"/>
  <c r="C15" i="2"/>
  <c r="C16" i="2"/>
  <c r="C17" i="2"/>
  <c r="C18" i="2"/>
  <c r="C19" i="2"/>
  <c r="C20" i="2"/>
  <c r="C21" i="2"/>
  <c r="C23" i="2"/>
  <c r="C24" i="2"/>
  <c r="C25" i="2"/>
  <c r="C27" i="2"/>
  <c r="E32" i="2"/>
  <c r="G31" i="9"/>
  <c r="E31" i="9"/>
  <c r="C31" i="9"/>
  <c r="G30" i="9"/>
  <c r="E30" i="9"/>
  <c r="G29" i="9"/>
  <c r="E29" i="9"/>
  <c r="G28" i="9"/>
  <c r="E28" i="9"/>
  <c r="G27" i="9"/>
  <c r="E27" i="9"/>
  <c r="G26" i="9"/>
  <c r="E26" i="9"/>
  <c r="G25" i="9"/>
  <c r="E25" i="9"/>
  <c r="G24" i="9"/>
  <c r="E24" i="9"/>
  <c r="G22" i="9"/>
  <c r="E22" i="9"/>
  <c r="G21" i="9"/>
  <c r="E21" i="9"/>
  <c r="G20" i="9"/>
  <c r="E20" i="9"/>
  <c r="G19" i="9"/>
  <c r="E19" i="9"/>
  <c r="G18" i="9"/>
  <c r="E18" i="9"/>
  <c r="G17" i="9"/>
  <c r="E17" i="9"/>
  <c r="G16" i="9"/>
  <c r="E16" i="9"/>
  <c r="G15" i="9"/>
  <c r="E15" i="9"/>
  <c r="G14" i="9"/>
  <c r="E14" i="9"/>
  <c r="G13" i="9"/>
  <c r="E13" i="9"/>
  <c r="C13" i="9"/>
  <c r="G12" i="9"/>
  <c r="E12" i="9"/>
  <c r="G11" i="9"/>
  <c r="E11" i="9"/>
  <c r="G9" i="9"/>
  <c r="E9" i="9"/>
  <c r="G8" i="9"/>
  <c r="E8" i="9"/>
  <c r="G7" i="9"/>
  <c r="F7" i="9"/>
  <c r="E7" i="9"/>
  <c r="E11" i="2" l="1"/>
  <c r="E23" i="2"/>
  <c r="E20" i="2"/>
  <c r="E12" i="2"/>
  <c r="E16" i="2"/>
  <c r="E13" i="2"/>
  <c r="F17" i="2"/>
  <c r="F13" i="2"/>
  <c r="E19" i="2"/>
  <c r="E10" i="2"/>
  <c r="E27" i="2"/>
  <c r="E18" i="2"/>
  <c r="E25" i="2"/>
  <c r="E17" i="2"/>
  <c r="E24" i="2"/>
  <c r="E14" i="2"/>
  <c r="E9" i="2"/>
  <c r="E21" i="2"/>
  <c r="E15" i="2"/>
  <c r="E22" i="2"/>
  <c r="F22" i="2"/>
  <c r="F16" i="2"/>
  <c r="F10" i="2"/>
  <c r="F21" i="2"/>
  <c r="F15" i="2"/>
  <c r="F27" i="2"/>
  <c r="G27" i="2" s="1"/>
  <c r="F20" i="2"/>
  <c r="F14" i="2"/>
  <c r="F25" i="2"/>
  <c r="F19" i="2"/>
  <c r="F12" i="2"/>
  <c r="F24" i="2"/>
  <c r="F18" i="2"/>
  <c r="F11" i="2"/>
  <c r="F23" i="2"/>
  <c r="H19" i="2" l="1"/>
  <c r="K19" i="2"/>
  <c r="G19" i="2"/>
  <c r="I19" i="2"/>
  <c r="J19" i="2"/>
  <c r="G21" i="2"/>
  <c r="I21" i="2"/>
  <c r="J21" i="2"/>
  <c r="K21" i="2"/>
  <c r="H21" i="2"/>
  <c r="G23" i="2"/>
  <c r="H23" i="2"/>
  <c r="H25" i="2"/>
  <c r="J25" i="2"/>
  <c r="K25" i="2"/>
  <c r="G25" i="2"/>
  <c r="I10" i="2"/>
  <c r="K10" i="2"/>
  <c r="H10" i="2"/>
  <c r="J10" i="2"/>
  <c r="G10" i="2"/>
  <c r="H11" i="2"/>
  <c r="G11" i="2"/>
  <c r="K11" i="2"/>
  <c r="J11" i="2"/>
  <c r="I11" i="2"/>
  <c r="J14" i="2"/>
  <c r="K14" i="2"/>
  <c r="H14" i="2"/>
  <c r="I14" i="2"/>
  <c r="G14" i="2"/>
  <c r="K16" i="2"/>
  <c r="I16" i="2"/>
  <c r="H16" i="2"/>
  <c r="G16" i="2"/>
  <c r="J16" i="2"/>
  <c r="K18" i="2"/>
  <c r="H18" i="2"/>
  <c r="I18" i="2"/>
  <c r="G18" i="2"/>
  <c r="J18" i="2"/>
  <c r="J20" i="2"/>
  <c r="K20" i="2"/>
  <c r="H20" i="2"/>
  <c r="I20" i="2"/>
  <c r="G20" i="2"/>
  <c r="G22" i="2"/>
  <c r="K22" i="2"/>
  <c r="H22" i="2"/>
  <c r="I22" i="2"/>
  <c r="J22" i="2"/>
  <c r="H24" i="2"/>
  <c r="G24" i="2"/>
  <c r="J24" i="2"/>
  <c r="K24" i="2"/>
  <c r="K27" i="2"/>
  <c r="H27" i="2"/>
  <c r="J27" i="2"/>
  <c r="J13" i="2"/>
  <c r="K13" i="2"/>
  <c r="G13" i="2"/>
  <c r="H13" i="2"/>
  <c r="I13" i="2"/>
  <c r="K12" i="2"/>
  <c r="I12" i="2"/>
  <c r="G12" i="2"/>
  <c r="J12" i="2"/>
  <c r="H12" i="2"/>
  <c r="I15" i="2"/>
  <c r="H15" i="2"/>
  <c r="J15" i="2"/>
  <c r="K15" i="2"/>
  <c r="G15" i="2"/>
  <c r="I17" i="2"/>
  <c r="J17" i="2"/>
  <c r="K17" i="2"/>
  <c r="H17" i="2"/>
  <c r="G17" i="2"/>
  <c r="F32" i="2"/>
  <c r="E29" i="2"/>
  <c r="E28" i="2"/>
  <c r="E30" i="2"/>
  <c r="K32" i="2" l="1"/>
  <c r="E33" i="2" s="1"/>
  <c r="I32" i="2"/>
  <c r="J32" i="2"/>
  <c r="G32" i="2"/>
  <c r="H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tc={2889E924-2B4F-468A-955E-B6091E039FD9}</author>
  </authors>
  <commentList>
    <comment ref="G28" authorId="0" shapeId="0" xr:uid="{2889E924-2B4F-468A-955E-B6091E039FD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Aangenomen door zoutgehalte *2)</t>
      </text>
    </comment>
  </commentList>
</comments>
</file>

<file path=xl/sharedStrings.xml><?xml version="1.0" encoding="utf-8"?>
<sst xmlns="http://schemas.openxmlformats.org/spreadsheetml/2006/main" count="73" uniqueCount="59">
  <si>
    <t>g</t>
  </si>
  <si>
    <t>%</t>
  </si>
  <si>
    <t>Water</t>
  </si>
  <si>
    <t>Hoeveelheid mix</t>
  </si>
  <si>
    <t>VVMB</t>
  </si>
  <si>
    <t>RZK</t>
  </si>
  <si>
    <t xml:space="preserve">  TDS</t>
  </si>
  <si>
    <t>VVE</t>
  </si>
  <si>
    <t xml:space="preserve"> </t>
  </si>
  <si>
    <t>Volle melk/yoghurt  3,5 %</t>
  </si>
  <si>
    <t>Sacharose</t>
  </si>
  <si>
    <t>Dextrose / glucose</t>
  </si>
  <si>
    <t>Lactose</t>
  </si>
  <si>
    <t>Bindmiddel (Cortina emulgator)</t>
  </si>
  <si>
    <t>Guargom 0,1 %</t>
  </si>
  <si>
    <t>Locust 0,1 %</t>
  </si>
  <si>
    <t>24 - 28</t>
  </si>
  <si>
    <t>Fructose</t>
  </si>
  <si>
    <t>Eigeel</t>
  </si>
  <si>
    <t>Magere melkpoeder 1%</t>
  </si>
  <si>
    <t>POD-f</t>
  </si>
  <si>
    <t>Prod spec / 100 g</t>
  </si>
  <si>
    <t>(M)V</t>
  </si>
  <si>
    <t>Suikers %</t>
  </si>
  <si>
    <t>PAC-f</t>
  </si>
  <si>
    <t>halfvolle melk/yoghurt 1,5 %</t>
  </si>
  <si>
    <t>Magere melk/yoghurt 0,5 %</t>
  </si>
  <si>
    <t>Griekse Yoghurt 10 %</t>
  </si>
  <si>
    <t>pure chocolade 811</t>
  </si>
  <si>
    <t>witte chocolade W2</t>
  </si>
  <si>
    <t>Cacao poeder Pura Sana</t>
  </si>
  <si>
    <t>Witte Miso (10 % sacharose, 11,3 % zout)</t>
  </si>
  <si>
    <t>Inuline</t>
  </si>
  <si>
    <t>pistache noten e.a.</t>
  </si>
  <si>
    <t>lemoncurd</t>
  </si>
  <si>
    <t>Produktspecificaties van (zuivel) ijs componenten</t>
  </si>
  <si>
    <t>7,5 - 8,5</t>
  </si>
  <si>
    <r>
      <t>Ingredi</t>
    </r>
    <r>
      <rPr>
        <b/>
        <sz val="14"/>
        <color theme="1"/>
        <rFont val="Calibri"/>
        <family val="2"/>
      </rPr>
      <t>ënten</t>
    </r>
  </si>
  <si>
    <t>7 - 10</t>
  </si>
  <si>
    <r>
      <t xml:space="preserve">Invoer in velden met </t>
    </r>
    <r>
      <rPr>
        <b/>
        <sz val="10"/>
        <color rgb="FFC00000"/>
        <rFont val="Arial"/>
        <family val="2"/>
      </rPr>
      <t>rode</t>
    </r>
    <r>
      <rPr>
        <sz val="10"/>
        <color theme="4" tint="-0.249977111117893"/>
        <rFont val="Arial"/>
        <family val="2"/>
      </rPr>
      <t xml:space="preserve"> cijfers</t>
    </r>
  </si>
  <si>
    <t>"IDEAAL" zuivel ijs</t>
  </si>
  <si>
    <t>32 - 36</t>
  </si>
  <si>
    <t>16 - 18</t>
  </si>
  <si>
    <t>Rauwe boerenmelk/yoghurt 4 %</t>
  </si>
  <si>
    <t>Room 35 %</t>
  </si>
  <si>
    <t>Room 40 %</t>
  </si>
  <si>
    <t>Kokosmelk 17 %  (AH)</t>
  </si>
  <si>
    <t>Ricotta 13 % (Galbani)</t>
  </si>
  <si>
    <t>Mascarpone 41 % (Galbani)</t>
  </si>
  <si>
    <t xml:space="preserve">Roomboter  82 % </t>
  </si>
  <si>
    <t>werkblad</t>
  </si>
  <si>
    <t>Definitief recept (g)</t>
  </si>
  <si>
    <t>Rekenschema Zuivel-ijs</t>
  </si>
  <si>
    <t>schep-temperatuur</t>
  </si>
  <si>
    <r>
      <t xml:space="preserve">-14 tot -12 </t>
    </r>
    <r>
      <rPr>
        <b/>
        <vertAlign val="superscript"/>
        <sz val="14"/>
        <color theme="9" tint="-0.499984740745262"/>
        <rFont val="Calibri"/>
        <family val="2"/>
        <scheme val="minor"/>
      </rPr>
      <t>o</t>
    </r>
    <r>
      <rPr>
        <b/>
        <sz val="14"/>
        <color theme="9" tint="-0.499984740745262"/>
        <rFont val="Calibri"/>
        <family val="2"/>
        <scheme val="minor"/>
      </rPr>
      <t>C</t>
    </r>
  </si>
  <si>
    <r>
      <rPr>
        <b/>
        <vertAlign val="superscript"/>
        <sz val="14"/>
        <color theme="1"/>
        <rFont val="Calibri"/>
        <family val="2"/>
        <scheme val="minor"/>
      </rPr>
      <t>o</t>
    </r>
    <r>
      <rPr>
        <b/>
        <sz val="14"/>
        <color theme="1"/>
        <rFont val="Calibri"/>
        <family val="2"/>
        <scheme val="minor"/>
      </rPr>
      <t>C</t>
    </r>
  </si>
  <si>
    <t>IJs parameters zuivel</t>
  </si>
  <si>
    <t>titel</t>
  </si>
  <si>
    <t>Glucosestroop 42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</si>
</sst>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31" x14ac:knownFonts="1"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4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9" tint="-0.499984740745262"/>
      <name val="Calibri"/>
      <family val="2"/>
      <scheme val="minor"/>
    </font>
    <font>
      <b/>
      <sz val="14"/>
      <color rgb="FF2B441C"/>
      <name val="Calibri"/>
      <family val="2"/>
      <scheme val="minor"/>
    </font>
    <font>
      <b/>
      <u/>
      <sz val="2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perscript"/>
      <sz val="14"/>
      <color theme="9" tint="-0.49998474074526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B441C"/>
      </left>
      <right/>
      <top style="thin">
        <color rgb="FF2B441C"/>
      </top>
      <bottom style="thin">
        <color rgb="FF2B441C"/>
      </bottom>
      <diagonal/>
    </border>
    <border>
      <left/>
      <right/>
      <top style="thin">
        <color rgb="FF2B441C"/>
      </top>
      <bottom style="thin">
        <color rgb="FF2B441C"/>
      </bottom>
      <diagonal/>
    </border>
    <border>
      <left/>
      <right style="thin">
        <color rgb="FF2B441C"/>
      </right>
      <top style="thin">
        <color rgb="FF2B441C"/>
      </top>
      <bottom style="thin">
        <color rgb="FF2B441C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2B441C"/>
      </left>
      <right/>
      <top style="thin">
        <color rgb="FF2B441C"/>
      </top>
      <bottom/>
      <diagonal/>
    </border>
    <border>
      <left/>
      <right/>
      <top style="thin">
        <color rgb="FF2B441C"/>
      </top>
      <bottom/>
      <diagonal/>
    </border>
    <border>
      <left/>
      <right style="thin">
        <color rgb="FF2B441C"/>
      </right>
      <top style="thin">
        <color rgb="FF2B441C"/>
      </top>
      <bottom/>
      <diagonal/>
    </border>
    <border>
      <left style="thin">
        <color rgb="FF2B441C"/>
      </left>
      <right/>
      <top/>
      <bottom style="thin">
        <color rgb="FF2B441C"/>
      </bottom>
      <diagonal/>
    </border>
    <border>
      <left/>
      <right/>
      <top/>
      <bottom style="thin">
        <color rgb="FF2B441C"/>
      </bottom>
      <diagonal/>
    </border>
    <border>
      <left/>
      <right style="thin">
        <color rgb="FF2B441C"/>
      </right>
      <top/>
      <bottom style="thin">
        <color rgb="FF2B441C"/>
      </bottom>
      <diagonal/>
    </border>
    <border>
      <left style="thin">
        <color rgb="FF2B441C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2B441C"/>
      </right>
      <top/>
      <bottom style="thin">
        <color indexed="64"/>
      </bottom>
      <diagonal/>
    </border>
    <border>
      <left style="thin">
        <color rgb="FF2B441C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2B441C"/>
      </right>
      <top/>
      <bottom/>
      <diagonal/>
    </border>
    <border>
      <left style="thin">
        <color rgb="FF2B441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rgb="FF2B441C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2B441C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rgb="FF2B441C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2B572D"/>
      </left>
      <right/>
      <top style="thin">
        <color rgb="FF2B572D"/>
      </top>
      <bottom style="thin">
        <color rgb="FF2B572D"/>
      </bottom>
      <diagonal/>
    </border>
    <border>
      <left/>
      <right style="thin">
        <color rgb="FF2B572D"/>
      </right>
      <top style="thin">
        <color rgb="FF2B572D"/>
      </top>
      <bottom style="thin">
        <color rgb="FF2B572D"/>
      </bottom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left" vertical="top" inden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horizontal="center"/>
    </xf>
    <xf numFmtId="2" fontId="13" fillId="0" borderId="0" xfId="0" applyNumberFormat="1" applyFont="1"/>
    <xf numFmtId="165" fontId="8" fillId="5" borderId="13" xfId="0" applyNumberFormat="1" applyFon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12" fillId="13" borderId="10" xfId="0" applyFont="1" applyFill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 vertical="top" wrapText="1"/>
    </xf>
    <xf numFmtId="165" fontId="8" fillId="0" borderId="13" xfId="0" applyNumberFormat="1" applyFont="1" applyBorder="1" applyAlignment="1">
      <alignment horizontal="center" vertical="top" wrapText="1"/>
    </xf>
    <xf numFmtId="2" fontId="0" fillId="0" borderId="22" xfId="0" applyNumberFormat="1" applyBorder="1"/>
    <xf numFmtId="165" fontId="0" fillId="0" borderId="0" xfId="0" applyNumberFormat="1" applyAlignment="1">
      <alignment horizontal="center"/>
    </xf>
    <xf numFmtId="165" fontId="8" fillId="2" borderId="14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/>
    </xf>
    <xf numFmtId="0" fontId="8" fillId="2" borderId="13" xfId="0" applyFont="1" applyFill="1" applyBorder="1"/>
    <xf numFmtId="165" fontId="8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indent="1"/>
    </xf>
    <xf numFmtId="0" fontId="12" fillId="4" borderId="10" xfId="0" applyFont="1" applyFill="1" applyBorder="1" applyAlignment="1">
      <alignment horizontal="right" vertical="center" indent="2"/>
    </xf>
    <xf numFmtId="165" fontId="0" fillId="0" borderId="23" xfId="0" applyNumberFormat="1" applyBorder="1" applyAlignment="1">
      <alignment horizontal="center" vertical="center"/>
    </xf>
    <xf numFmtId="164" fontId="22" fillId="11" borderId="15" xfId="0" applyNumberFormat="1" applyFont="1" applyFill="1" applyBorder="1" applyAlignment="1">
      <alignment horizontal="center" vertical="center"/>
    </xf>
    <xf numFmtId="10" fontId="11" fillId="14" borderId="15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 wrapText="1"/>
    </xf>
    <xf numFmtId="9" fontId="12" fillId="4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11" borderId="10" xfId="0" applyFont="1" applyFill="1" applyBorder="1" applyAlignment="1" applyProtection="1">
      <alignment horizontal="right" vertical="center" indent="2"/>
      <protection locked="0"/>
    </xf>
    <xf numFmtId="0" fontId="10" fillId="7" borderId="10" xfId="0" applyFont="1" applyFill="1" applyBorder="1" applyAlignment="1">
      <alignment horizontal="left" vertical="center"/>
    </xf>
    <xf numFmtId="0" fontId="10" fillId="16" borderId="10" xfId="0" applyFont="1" applyFill="1" applyBorder="1" applyAlignment="1">
      <alignment horizontal="left" vertical="center"/>
    </xf>
    <xf numFmtId="0" fontId="13" fillId="15" borderId="10" xfId="0" applyFont="1" applyFill="1" applyBorder="1" applyAlignment="1">
      <alignment horizontal="left" vertical="center"/>
    </xf>
    <xf numFmtId="0" fontId="13" fillId="17" borderId="10" xfId="0" applyFont="1" applyFill="1" applyBorder="1" applyAlignment="1">
      <alignment horizontal="left" vertical="center"/>
    </xf>
    <xf numFmtId="0" fontId="10" fillId="12" borderId="10" xfId="0" applyFont="1" applyFill="1" applyBorder="1" applyAlignment="1">
      <alignment horizontal="left" vertical="center"/>
    </xf>
    <xf numFmtId="165" fontId="17" fillId="18" borderId="10" xfId="0" applyNumberFormat="1" applyFont="1" applyFill="1" applyBorder="1" applyAlignment="1">
      <alignment horizontal="center" vertical="center"/>
    </xf>
    <xf numFmtId="2" fontId="17" fillId="18" borderId="10" xfId="0" applyNumberFormat="1" applyFont="1" applyFill="1" applyBorder="1" applyAlignment="1">
      <alignment horizontal="center" vertical="center"/>
    </xf>
    <xf numFmtId="0" fontId="12" fillId="18" borderId="10" xfId="0" applyFont="1" applyFill="1" applyBorder="1" applyAlignment="1">
      <alignment horizontal="center" vertical="center"/>
    </xf>
    <xf numFmtId="164" fontId="21" fillId="18" borderId="10" xfId="0" applyNumberFormat="1" applyFont="1" applyFill="1" applyBorder="1" applyAlignment="1">
      <alignment horizontal="center" vertical="center"/>
    </xf>
    <xf numFmtId="165" fontId="17" fillId="13" borderId="24" xfId="0" applyNumberFormat="1" applyFont="1" applyFill="1" applyBorder="1" applyAlignment="1">
      <alignment horizontal="center"/>
    </xf>
    <xf numFmtId="2" fontId="17" fillId="13" borderId="24" xfId="0" applyNumberFormat="1" applyFont="1" applyFill="1" applyBorder="1" applyAlignment="1">
      <alignment horizontal="center"/>
    </xf>
    <xf numFmtId="0" fontId="12" fillId="13" borderId="24" xfId="0" applyFont="1" applyFill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5" fontId="8" fillId="5" borderId="29" xfId="0" applyNumberFormat="1" applyFont="1" applyFill="1" applyBorder="1" applyAlignment="1">
      <alignment horizontal="center"/>
    </xf>
    <xf numFmtId="0" fontId="0" fillId="2" borderId="30" xfId="0" applyFill="1" applyBorder="1"/>
    <xf numFmtId="165" fontId="0" fillId="2" borderId="31" xfId="0" applyNumberFormat="1" applyFill="1" applyBorder="1" applyAlignment="1">
      <alignment horizontal="center"/>
    </xf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165" fontId="0" fillId="2" borderId="34" xfId="0" applyNumberFormat="1" applyFill="1" applyBorder="1" applyAlignment="1">
      <alignment horizontal="center"/>
    </xf>
    <xf numFmtId="0" fontId="0" fillId="2" borderId="34" xfId="0" applyFill="1" applyBorder="1"/>
    <xf numFmtId="0" fontId="0" fillId="2" borderId="35" xfId="0" applyFill="1" applyBorder="1"/>
    <xf numFmtId="0" fontId="12" fillId="13" borderId="9" xfId="0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 vertical="top"/>
    </xf>
    <xf numFmtId="2" fontId="8" fillId="0" borderId="16" xfId="0" applyNumberFormat="1" applyFont="1" applyBorder="1" applyAlignment="1">
      <alignment horizontal="center" vertical="top"/>
    </xf>
    <xf numFmtId="2" fontId="8" fillId="0" borderId="16" xfId="0" applyNumberFormat="1" applyFont="1" applyBorder="1" applyAlignment="1">
      <alignment horizontal="center" vertical="top" wrapText="1"/>
    </xf>
    <xf numFmtId="0" fontId="12" fillId="3" borderId="36" xfId="0" applyFont="1" applyFill="1" applyBorder="1" applyAlignment="1">
      <alignment horizontal="left" indent="1"/>
    </xf>
    <xf numFmtId="0" fontId="12" fillId="13" borderId="37" xfId="0" applyFont="1" applyFill="1" applyBorder="1" applyAlignment="1">
      <alignment horizontal="center"/>
    </xf>
    <xf numFmtId="0" fontId="0" fillId="2" borderId="38" xfId="0" applyFill="1" applyBorder="1"/>
    <xf numFmtId="165" fontId="13" fillId="2" borderId="0" xfId="0" applyNumberFormat="1" applyFont="1" applyFill="1" applyAlignment="1">
      <alignment horizontal="center"/>
    </xf>
    <xf numFmtId="2" fontId="13" fillId="2" borderId="0" xfId="0" applyNumberFormat="1" applyFont="1" applyFill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8" fillId="7" borderId="40" xfId="0" applyFont="1" applyFill="1" applyBorder="1" applyAlignment="1">
      <alignment horizontal="left" indent="1"/>
    </xf>
    <xf numFmtId="0" fontId="11" fillId="2" borderId="41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left" indent="1"/>
    </xf>
    <xf numFmtId="9" fontId="8" fillId="2" borderId="41" xfId="0" applyNumberFormat="1" applyFont="1" applyFill="1" applyBorder="1" applyAlignment="1">
      <alignment horizontal="center"/>
    </xf>
    <xf numFmtId="0" fontId="8" fillId="9" borderId="40" xfId="0" applyFont="1" applyFill="1" applyBorder="1" applyAlignment="1">
      <alignment horizontal="left" indent="1"/>
    </xf>
    <xf numFmtId="0" fontId="8" fillId="10" borderId="40" xfId="0" applyFont="1" applyFill="1" applyBorder="1" applyAlignment="1">
      <alignment horizontal="left" indent="1"/>
    </xf>
    <xf numFmtId="0" fontId="8" fillId="4" borderId="40" xfId="0" applyFont="1" applyFill="1" applyBorder="1"/>
    <xf numFmtId="9" fontId="8" fillId="0" borderId="41" xfId="0" applyNumberFormat="1" applyFont="1" applyBorder="1" applyAlignment="1">
      <alignment horizontal="center"/>
    </xf>
    <xf numFmtId="0" fontId="8" fillId="11" borderId="40" xfId="0" applyFont="1" applyFill="1" applyBorder="1" applyAlignment="1">
      <alignment vertical="top" wrapText="1"/>
    </xf>
    <xf numFmtId="0" fontId="8" fillId="6" borderId="40" xfId="0" applyFont="1" applyFill="1" applyBorder="1"/>
    <xf numFmtId="0" fontId="8" fillId="6" borderId="42" xfId="0" applyFont="1" applyFill="1" applyBorder="1"/>
    <xf numFmtId="0" fontId="8" fillId="0" borderId="43" xfId="0" applyFont="1" applyBorder="1"/>
    <xf numFmtId="165" fontId="12" fillId="4" borderId="10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left" vertical="top" indent="1"/>
    </xf>
    <xf numFmtId="0" fontId="9" fillId="0" borderId="2" xfId="0" applyFont="1" applyBorder="1" applyAlignment="1">
      <alignment horizontal="left" vertical="top" inden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center"/>
    </xf>
    <xf numFmtId="0" fontId="5" fillId="0" borderId="0" xfId="1" applyFont="1" applyAlignment="1">
      <alignment horizontal="left" vertical="center" indent="1"/>
    </xf>
    <xf numFmtId="0" fontId="20" fillId="0" borderId="0" xfId="1" applyFont="1" applyAlignment="1">
      <alignment horizontal="left" vertical="center" indent="1"/>
    </xf>
    <xf numFmtId="0" fontId="5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0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0" xfId="1" applyFont="1" applyAlignment="1">
      <alignment horizontal="left" vertical="center" indent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165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10" fontId="0" fillId="0" borderId="0" xfId="0" applyNumberFormat="1"/>
    <xf numFmtId="4" fontId="0" fillId="0" borderId="0" xfId="0" applyNumberFormat="1"/>
    <xf numFmtId="2" fontId="0" fillId="0" borderId="0" xfId="0" applyNumberFormat="1"/>
    <xf numFmtId="0" fontId="10" fillId="5" borderId="0" xfId="0" applyFont="1" applyFill="1"/>
    <xf numFmtId="0" fontId="9" fillId="5" borderId="0" xfId="0" applyFont="1" applyFill="1"/>
    <xf numFmtId="1" fontId="12" fillId="5" borderId="0" xfId="0" applyNumberFormat="1" applyFont="1" applyFill="1" applyAlignment="1">
      <alignment horizontal="center" vertical="center"/>
    </xf>
    <xf numFmtId="9" fontId="8" fillId="5" borderId="0" xfId="0" applyNumberFormat="1" applyFont="1" applyFill="1" applyAlignment="1">
      <alignment horizontal="center" vertical="center"/>
    </xf>
    <xf numFmtId="165" fontId="14" fillId="5" borderId="0" xfId="0" applyNumberFormat="1" applyFont="1" applyFill="1" applyAlignment="1">
      <alignment horizontal="center"/>
    </xf>
    <xf numFmtId="4" fontId="14" fillId="5" borderId="0" xfId="0" applyNumberFormat="1" applyFont="1" applyFill="1" applyAlignment="1">
      <alignment horizontal="center"/>
    </xf>
    <xf numFmtId="165" fontId="8" fillId="5" borderId="0" xfId="0" applyNumberFormat="1" applyFont="1" applyFill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left" vertical="top" indent="1"/>
    </xf>
    <xf numFmtId="0" fontId="9" fillId="0" borderId="7" xfId="0" applyFont="1" applyBorder="1" applyAlignment="1">
      <alignment horizontal="left" vertical="top" inden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7" fillId="18" borderId="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14" fontId="7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17" fillId="2" borderId="18" xfId="0" applyFont="1" applyFill="1" applyBorder="1" applyAlignment="1">
      <alignment horizontal="left" vertical="center"/>
    </xf>
    <xf numFmtId="0" fontId="17" fillId="2" borderId="19" xfId="0" applyFont="1" applyFill="1" applyBorder="1" applyAlignment="1">
      <alignment horizontal="left" vertical="center"/>
    </xf>
    <xf numFmtId="0" fontId="17" fillId="2" borderId="2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25" fillId="19" borderId="10" xfId="0" applyFont="1" applyFill="1" applyBorder="1" applyAlignment="1">
      <alignment vertical="center"/>
    </xf>
    <xf numFmtId="0" fontId="24" fillId="19" borderId="10" xfId="0" applyFont="1" applyFill="1" applyBorder="1" applyAlignment="1">
      <alignment vertical="center"/>
    </xf>
    <xf numFmtId="166" fontId="24" fillId="19" borderId="10" xfId="0" quotePrefix="1" applyNumberFormat="1" applyFont="1" applyFill="1" applyBorder="1" applyAlignment="1">
      <alignment horizontal="center" vertical="center"/>
    </xf>
    <xf numFmtId="165" fontId="24" fillId="19" borderId="10" xfId="0" quotePrefix="1" applyNumberFormat="1" applyFont="1" applyFill="1" applyBorder="1" applyAlignment="1">
      <alignment horizontal="center" vertical="center"/>
    </xf>
    <xf numFmtId="2" fontId="24" fillId="19" borderId="11" xfId="0" quotePrefix="1" applyNumberFormat="1" applyFont="1" applyFill="1" applyBorder="1" applyAlignment="1">
      <alignment horizontal="center" vertical="center"/>
    </xf>
    <xf numFmtId="1" fontId="24" fillId="19" borderId="10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5" fontId="14" fillId="4" borderId="45" xfId="0" applyNumberFormat="1" applyFont="1" applyFill="1" applyBorder="1" applyAlignment="1">
      <alignment horizontal="center"/>
    </xf>
    <xf numFmtId="4" fontId="14" fillId="4" borderId="45" xfId="0" applyNumberFormat="1" applyFont="1" applyFill="1" applyBorder="1" applyAlignment="1">
      <alignment horizontal="center"/>
    </xf>
    <xf numFmtId="165" fontId="8" fillId="4" borderId="45" xfId="0" applyNumberFormat="1" applyFont="1" applyFill="1" applyBorder="1" applyAlignment="1">
      <alignment horizontal="center"/>
    </xf>
    <xf numFmtId="165" fontId="8" fillId="4" borderId="46" xfId="0" applyNumberFormat="1" applyFont="1" applyFill="1" applyBorder="1" applyAlignment="1">
      <alignment horizontal="center"/>
    </xf>
    <xf numFmtId="9" fontId="12" fillId="4" borderId="9" xfId="0" applyNumberFormat="1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left" vertical="center" wrapText="1" indent="2"/>
    </xf>
    <xf numFmtId="0" fontId="24" fillId="19" borderId="44" xfId="0" applyFont="1" applyFill="1" applyBorder="1" applyAlignment="1">
      <alignment horizontal="left" vertical="center" wrapText="1" indent="2"/>
    </xf>
    <xf numFmtId="0" fontId="24" fillId="19" borderId="9" xfId="0" quotePrefix="1" applyFont="1" applyFill="1" applyBorder="1" applyAlignment="1">
      <alignment horizontal="right" vertical="center" wrapText="1" indent="2"/>
    </xf>
    <xf numFmtId="0" fontId="26" fillId="0" borderId="0" xfId="0" applyFont="1" applyAlignment="1" applyProtection="1">
      <alignment horizontal="left" vertical="center"/>
      <protection locked="0"/>
    </xf>
    <xf numFmtId="1" fontId="12" fillId="13" borderId="10" xfId="0" applyNumberFormat="1" applyFont="1" applyFill="1" applyBorder="1" applyAlignment="1">
      <alignment horizontal="right" vertical="center" indent="3"/>
    </xf>
    <xf numFmtId="2" fontId="12" fillId="13" borderId="17" xfId="0" applyNumberFormat="1" applyFont="1" applyFill="1" applyBorder="1" applyAlignment="1">
      <alignment horizontal="right" vertical="center" indent="3"/>
    </xf>
    <xf numFmtId="0" fontId="0" fillId="0" borderId="0" xfId="0" applyAlignment="1">
      <alignment horizontal="right" indent="3"/>
    </xf>
    <xf numFmtId="1" fontId="12" fillId="4" borderId="10" xfId="0" applyNumberFormat="1" applyFont="1" applyFill="1" applyBorder="1" applyAlignment="1">
      <alignment horizontal="right" vertical="center" indent="3"/>
    </xf>
    <xf numFmtId="1" fontId="12" fillId="4" borderId="11" xfId="0" quotePrefix="1" applyNumberFormat="1" applyFont="1" applyFill="1" applyBorder="1" applyAlignment="1">
      <alignment horizontal="right" vertical="center" wrapText="1" indent="3"/>
    </xf>
    <xf numFmtId="1" fontId="1" fillId="11" borderId="20" xfId="0" applyNumberFormat="1" applyFont="1" applyFill="1" applyBorder="1" applyAlignment="1" applyProtection="1">
      <alignment horizontal="center" vertical="center"/>
      <protection locked="0"/>
    </xf>
    <xf numFmtId="165" fontId="8" fillId="0" borderId="12" xfId="0" applyNumberFormat="1" applyFont="1" applyBorder="1" applyAlignment="1">
      <alignment horizontal="center" vertical="center"/>
    </xf>
    <xf numFmtId="165" fontId="0" fillId="20" borderId="16" xfId="0" applyNumberFormat="1" applyFill="1" applyBorder="1" applyAlignment="1">
      <alignment horizontal="center" vertical="center"/>
    </xf>
    <xf numFmtId="0" fontId="0" fillId="0" borderId="50" xfId="0" applyBorder="1"/>
    <xf numFmtId="0" fontId="12" fillId="4" borderId="47" xfId="0" applyFont="1" applyFill="1" applyBorder="1" applyAlignment="1">
      <alignment horizontal="left" vertical="center"/>
    </xf>
    <xf numFmtId="0" fontId="0" fillId="0" borderId="24" xfId="0" applyBorder="1"/>
    <xf numFmtId="0" fontId="2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0" fontId="18" fillId="2" borderId="25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7" xfId="0" applyFont="1" applyFill="1" applyBorder="1" applyAlignment="1">
      <alignment horizontal="left" vertical="center" indent="1"/>
    </xf>
  </cellXfs>
  <cellStyles count="3">
    <cellStyle name="Procent 2" xfId="2" xr:uid="{0E440CD8-09AD-4355-BAF8-03172FFC1898}"/>
    <cellStyle name="Standaard" xfId="0" builtinId="0"/>
    <cellStyle name="Standaard 2" xfId="1" xr:uid="{F8D40054-81C4-47DE-86FC-029AC74E5D1D}"/>
  </cellStyles>
  <dxfs count="0"/>
  <tableStyles count="0" defaultTableStyle="TableStyleMedium2" defaultPivotStyle="PivotStyleLight16"/>
  <colors>
    <mruColors>
      <color rgb="FF2B572D"/>
      <color rgb="FFFF9F9F"/>
      <color rgb="FF2B44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316524</xdr:colOff>
      <xdr:row>1</xdr:row>
      <xdr:rowOff>564845</xdr:rowOff>
    </xdr:from>
    <xdr:to>
      <xdr:col>10</xdr:col>
      <xdr:colOff>523876</xdr:colOff>
      <xdr:row>3</xdr:row>
      <xdr:rowOff>206787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BF1DCF6-6B2A-4373-FC70-2E4C0670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0824" y="831545"/>
          <a:ext cx="2398102" cy="8420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209551</xdr:colOff>
      <xdr:row>1</xdr:row>
      <xdr:rowOff>91490</xdr:rowOff>
    </xdr:from>
    <xdr:to>
      <xdr:col>10</xdr:col>
      <xdr:colOff>9526</xdr:colOff>
      <xdr:row>1</xdr:row>
      <xdr:rowOff>1002253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5BDAAF9-9595-C254-04EA-8331A54B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1" y="548690"/>
          <a:ext cx="2762250" cy="910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d Slaats" id="{55670559-77C5-435D-ABBD-1D697B27AE98}" userId="6229bf1e44f0aec8" providerId="Windows Live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8" dT="2023-09-18T14:03:54.37" personId="{55670559-77C5-435D-ABBD-1D697B27AE98}" id="{2889E924-2B4F-468A-955E-B6091E039FD9}">
    <text>Aangenomen door zoutgehalte *2)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F8D0-EADE-44AF-86AE-8CA9F13BA8BF}">
  <sheetPr codeName="Blad2">
    <pageSetUpPr fitToPage="1"/>
  </sheetPr>
  <dimension ref="A1:Q36"/>
  <sheetViews>
    <sheetView showGridLines="0" tabSelected="1" workbookViewId="0">
      <selection activeCell="D9" sqref="D9"/>
    </sheetView>
  </sheetViews>
  <sheetFormatPr defaultRowHeight="15.75" x14ac:dyDescent="0.25"/>
  <cols>
    <col min="1" max="1" width="9.140625" style="124"/>
    <col min="2" max="2" width="3.85546875" customWidth="1"/>
    <col min="3" max="3" width="37.28515625" style="1" customWidth="1"/>
    <col min="4" max="4" width="20.140625" style="24" customWidth="1"/>
    <col min="5" max="5" width="20.85546875" customWidth="1"/>
    <col min="6" max="6" width="13.28515625" customWidth="1"/>
    <col min="7" max="7" width="11.42578125" customWidth="1"/>
    <col min="8" max="8" width="10.140625" bestFit="1" customWidth="1"/>
    <col min="9" max="9" width="11.85546875" customWidth="1"/>
    <col min="10" max="10" width="10.85546875" style="5" customWidth="1"/>
    <col min="11" max="11" width="9.140625" customWidth="1"/>
    <col min="12" max="12" width="5.140625" customWidth="1"/>
    <col min="13" max="13" width="4.140625" customWidth="1"/>
    <col min="14" max="14" width="9.42578125" customWidth="1"/>
  </cols>
  <sheetData>
    <row r="1" spans="1:12" ht="21" customHeight="1" thickBot="1" x14ac:dyDescent="0.3">
      <c r="D1" s="123"/>
      <c r="E1" s="124"/>
      <c r="F1" s="124"/>
    </row>
    <row r="2" spans="1:12" ht="57.75" customHeight="1" x14ac:dyDescent="0.25">
      <c r="B2" s="80"/>
      <c r="C2" s="81"/>
      <c r="D2" s="82"/>
      <c r="E2" s="83"/>
      <c r="F2" s="83"/>
      <c r="G2" s="83"/>
      <c r="H2" s="83"/>
      <c r="I2" s="83"/>
      <c r="J2" s="84"/>
      <c r="K2" s="83"/>
      <c r="L2" s="85"/>
    </row>
    <row r="3" spans="1:12" ht="36.75" customHeight="1" x14ac:dyDescent="0.25">
      <c r="B3" s="86"/>
      <c r="C3" s="160" t="s">
        <v>52</v>
      </c>
      <c r="D3" s="161"/>
      <c r="E3" s="162" t="s">
        <v>57</v>
      </c>
      <c r="F3" s="163"/>
      <c r="G3" s="148"/>
      <c r="L3" s="87"/>
    </row>
    <row r="4" spans="1:12" s="2" customFormat="1" ht="23.25" customHeight="1" thickBot="1" x14ac:dyDescent="0.3">
      <c r="A4" s="124"/>
      <c r="B4" s="86"/>
      <c r="C4" s="125" t="s">
        <v>8</v>
      </c>
      <c r="D4" s="126"/>
      <c r="E4" s="127" t="s">
        <v>8</v>
      </c>
      <c r="F4" s="128"/>
      <c r="G4" s="128"/>
      <c r="J4" s="88"/>
      <c r="L4" s="89"/>
    </row>
    <row r="5" spans="1:12" ht="24" customHeight="1" thickBot="1" x14ac:dyDescent="0.3">
      <c r="B5" s="86"/>
      <c r="C5" s="129" t="s">
        <v>3</v>
      </c>
      <c r="D5" s="130"/>
      <c r="E5" s="130"/>
      <c r="F5" s="154">
        <v>750</v>
      </c>
      <c r="G5" s="131" t="s">
        <v>0</v>
      </c>
      <c r="J5"/>
      <c r="L5" s="87"/>
    </row>
    <row r="6" spans="1:12" s="3" customFormat="1" ht="21.75" customHeight="1" x14ac:dyDescent="0.25">
      <c r="A6" s="124"/>
      <c r="B6" s="90"/>
      <c r="C6" s="91" t="s">
        <v>39</v>
      </c>
      <c r="D6" s="92"/>
      <c r="E6" s="93"/>
      <c r="F6" s="94"/>
      <c r="G6" s="95"/>
      <c r="H6" s="96"/>
      <c r="J6" s="97"/>
      <c r="L6" s="98"/>
    </row>
    <row r="7" spans="1:12" s="3" customFormat="1" ht="6" customHeight="1" x14ac:dyDescent="0.25">
      <c r="A7" s="124"/>
      <c r="B7" s="90"/>
      <c r="C7" s="99"/>
      <c r="D7" s="92"/>
      <c r="E7" s="93"/>
      <c r="F7" s="94"/>
      <c r="G7" s="95"/>
      <c r="H7" s="96"/>
      <c r="J7" s="97"/>
      <c r="L7" s="98"/>
    </row>
    <row r="8" spans="1:12" s="3" customFormat="1" ht="61.5" customHeight="1" x14ac:dyDescent="0.25">
      <c r="A8" s="124"/>
      <c r="B8" s="90"/>
      <c r="C8" s="29" t="s">
        <v>37</v>
      </c>
      <c r="D8" s="30" t="s">
        <v>50</v>
      </c>
      <c r="E8" s="122" t="s">
        <v>51</v>
      </c>
      <c r="F8" s="42" t="s">
        <v>1</v>
      </c>
      <c r="G8" s="39" t="s">
        <v>22</v>
      </c>
      <c r="H8" s="40" t="s">
        <v>4</v>
      </c>
      <c r="I8" s="40" t="s">
        <v>5</v>
      </c>
      <c r="J8" s="40" t="s">
        <v>6</v>
      </c>
      <c r="K8" s="41" t="s">
        <v>7</v>
      </c>
      <c r="L8" s="98"/>
    </row>
    <row r="9" spans="1:12" s="3" customFormat="1" ht="22.5" customHeight="1" x14ac:dyDescent="0.25">
      <c r="A9" s="124"/>
      <c r="B9" s="90"/>
      <c r="C9" s="34" t="str">
        <f>'Product specificaties'!B6</f>
        <v>Water</v>
      </c>
      <c r="D9" s="33">
        <v>0</v>
      </c>
      <c r="E9" s="149">
        <f t="shared" ref="E9:E25" si="0">D9*$E$32/$D$32</f>
        <v>0</v>
      </c>
      <c r="F9" s="27">
        <f t="shared" ref="F9:F27" si="1">D9/$D$32</f>
        <v>0</v>
      </c>
      <c r="G9" s="23">
        <v>0</v>
      </c>
      <c r="H9" s="23">
        <v>0</v>
      </c>
      <c r="I9" s="23">
        <v>0</v>
      </c>
      <c r="J9" s="155">
        <v>0</v>
      </c>
      <c r="K9" s="155">
        <v>0</v>
      </c>
      <c r="L9" s="98"/>
    </row>
    <row r="10" spans="1:12" s="3" customFormat="1" ht="22.5" customHeight="1" x14ac:dyDescent="0.25">
      <c r="A10" s="124"/>
      <c r="B10" s="90"/>
      <c r="C10" s="35" t="str">
        <f>'Product specificaties'!B7</f>
        <v>Volle melk/yoghurt  3,5 %</v>
      </c>
      <c r="D10" s="33">
        <v>450</v>
      </c>
      <c r="E10" s="149">
        <f t="shared" si="0"/>
        <v>459.18367346938777</v>
      </c>
      <c r="F10" s="27">
        <f t="shared" si="1"/>
        <v>0.61224489795918369</v>
      </c>
      <c r="G10" s="26">
        <f>$F10*'Product specificaties'!C7</f>
        <v>2.1428571428571428</v>
      </c>
      <c r="H10" s="26">
        <f>$F10*'Product specificaties'!D7</f>
        <v>5.204081632653061</v>
      </c>
      <c r="I10" s="26">
        <f>$F10*'Product specificaties'!E7</f>
        <v>0.48979591836734698</v>
      </c>
      <c r="J10" s="26">
        <f>$F10*'Product specificaties'!F7</f>
        <v>7.3469387755102042</v>
      </c>
      <c r="K10" s="26">
        <f>$F10*'Product specificaties'!G7</f>
        <v>3.0612244897959187</v>
      </c>
      <c r="L10" s="98"/>
    </row>
    <row r="11" spans="1:12" s="3" customFormat="1" ht="22.5" customHeight="1" x14ac:dyDescent="0.25">
      <c r="A11" s="124"/>
      <c r="B11" s="90"/>
      <c r="C11" s="35" t="str">
        <f>'Product specificaties'!B8</f>
        <v>halfvolle melk/yoghurt 1,5 %</v>
      </c>
      <c r="D11" s="33"/>
      <c r="E11" s="149">
        <f t="shared" si="0"/>
        <v>0</v>
      </c>
      <c r="F11" s="27">
        <f t="shared" si="1"/>
        <v>0</v>
      </c>
      <c r="G11" s="26">
        <f>$F11*'Product specificaties'!C8</f>
        <v>0</v>
      </c>
      <c r="H11" s="26">
        <f>$F11*'Product specificaties'!D8</f>
        <v>0</v>
      </c>
      <c r="I11" s="26">
        <f>$F11*'Product specificaties'!E8</f>
        <v>0</v>
      </c>
      <c r="J11" s="26">
        <f>$F11*'Product specificaties'!F8</f>
        <v>0</v>
      </c>
      <c r="K11" s="26">
        <f>$F11*'Product specificaties'!G8</f>
        <v>0</v>
      </c>
      <c r="L11" s="98"/>
    </row>
    <row r="12" spans="1:12" s="3" customFormat="1" ht="22.5" customHeight="1" x14ac:dyDescent="0.25">
      <c r="A12" s="124"/>
      <c r="B12" s="90"/>
      <c r="C12" s="35" t="str">
        <f>'Product specificaties'!B9</f>
        <v>Magere melk/yoghurt 0,5 %</v>
      </c>
      <c r="D12" s="33"/>
      <c r="E12" s="149">
        <f t="shared" si="0"/>
        <v>0</v>
      </c>
      <c r="F12" s="27">
        <f t="shared" si="1"/>
        <v>0</v>
      </c>
      <c r="G12" s="26">
        <f>$F12*'Product specificaties'!C9</f>
        <v>0</v>
      </c>
      <c r="H12" s="26">
        <f>$F12*'Product specificaties'!D9</f>
        <v>0</v>
      </c>
      <c r="I12" s="26">
        <f>$F12*'Product specificaties'!E9</f>
        <v>0</v>
      </c>
      <c r="J12" s="26">
        <f>$F12*'Product specificaties'!F9</f>
        <v>0</v>
      </c>
      <c r="K12" s="26">
        <f>$F12*'Product specificaties'!G9</f>
        <v>0</v>
      </c>
      <c r="L12" s="98"/>
    </row>
    <row r="13" spans="1:12" s="3" customFormat="1" ht="22.5" customHeight="1" x14ac:dyDescent="0.25">
      <c r="A13" s="124"/>
      <c r="B13" s="90"/>
      <c r="C13" s="35" t="str">
        <f>'Product specificaties'!$B$10</f>
        <v>Rauwe boerenmelk/yoghurt 4 %</v>
      </c>
      <c r="D13" s="33"/>
      <c r="E13" s="149">
        <f t="shared" si="0"/>
        <v>0</v>
      </c>
      <c r="F13" s="27">
        <f t="shared" si="1"/>
        <v>0</v>
      </c>
      <c r="G13" s="26">
        <f>$F13*'Product specificaties'!C10</f>
        <v>0</v>
      </c>
      <c r="H13" s="26">
        <f>$F13*'Product specificaties'!D10</f>
        <v>0</v>
      </c>
      <c r="I13" s="26">
        <f>$F13*'Product specificaties'!E10</f>
        <v>0</v>
      </c>
      <c r="J13" s="26">
        <f>$F13*'Product specificaties'!F10</f>
        <v>0</v>
      </c>
      <c r="K13" s="26">
        <f>$F13*'Product specificaties'!G10</f>
        <v>0</v>
      </c>
      <c r="L13" s="98" t="s">
        <v>8</v>
      </c>
    </row>
    <row r="14" spans="1:12" s="4" customFormat="1" ht="22.5" customHeight="1" x14ac:dyDescent="0.25">
      <c r="A14" s="124"/>
      <c r="B14" s="100"/>
      <c r="C14" s="35" t="str">
        <f>'Product specificaties'!B11</f>
        <v>Griekse Yoghurt 10 %</v>
      </c>
      <c r="D14" s="33"/>
      <c r="E14" s="149">
        <f t="shared" si="0"/>
        <v>0</v>
      </c>
      <c r="F14" s="27">
        <f t="shared" si="1"/>
        <v>0</v>
      </c>
      <c r="G14" s="26">
        <f>$F14*'Product specificaties'!C11</f>
        <v>0</v>
      </c>
      <c r="H14" s="26">
        <f>$F14*'Product specificaties'!D11</f>
        <v>0</v>
      </c>
      <c r="I14" s="26">
        <f>$F14*'Product specificaties'!E11</f>
        <v>0</v>
      </c>
      <c r="J14" s="26">
        <f>$F14*'Product specificaties'!F11</f>
        <v>0</v>
      </c>
      <c r="K14" s="26">
        <f>$F14*'Product specificaties'!G11</f>
        <v>0</v>
      </c>
      <c r="L14" s="101"/>
    </row>
    <row r="15" spans="1:12" s="4" customFormat="1" ht="22.5" customHeight="1" x14ac:dyDescent="0.25">
      <c r="A15" s="124"/>
      <c r="B15" s="100"/>
      <c r="C15" s="35" t="str">
        <f>'Product specificaties'!B12</f>
        <v>Magere melkpoeder 1%</v>
      </c>
      <c r="D15" s="33">
        <v>20</v>
      </c>
      <c r="E15" s="149">
        <f t="shared" si="0"/>
        <v>20.408163265306122</v>
      </c>
      <c r="F15" s="27">
        <f t="shared" si="1"/>
        <v>2.7210884353741496E-2</v>
      </c>
      <c r="G15" s="26">
        <f>$F15*'Product specificaties'!C12</f>
        <v>2.4489795918367346E-2</v>
      </c>
      <c r="H15" s="26">
        <f>$F15*'Product specificaties'!D12</f>
        <v>2.6965986394557819</v>
      </c>
      <c r="I15" s="26">
        <f>$F15*'Product specificaties'!E12</f>
        <v>0.22639455782312926</v>
      </c>
      <c r="J15" s="26">
        <f>$F15*'Product specificaties'!F12</f>
        <v>2.639455782312925</v>
      </c>
      <c r="K15" s="26">
        <f>$F15*'Product specificaties'!G12</f>
        <v>1.4149659863945578</v>
      </c>
      <c r="L15" s="101"/>
    </row>
    <row r="16" spans="1:12" s="4" customFormat="1" ht="22.5" customHeight="1" x14ac:dyDescent="0.25">
      <c r="A16" s="124"/>
      <c r="B16" s="100"/>
      <c r="C16" s="35" t="str">
        <f>'Product specificaties'!B13</f>
        <v>Room 35 %</v>
      </c>
      <c r="D16" s="33">
        <v>115</v>
      </c>
      <c r="E16" s="149">
        <f t="shared" si="0"/>
        <v>117.34693877551021</v>
      </c>
      <c r="F16" s="27">
        <f t="shared" si="1"/>
        <v>0.15646258503401361</v>
      </c>
      <c r="G16" s="26">
        <f>$F16*'Product specificaties'!C13</f>
        <v>5.4761904761904763</v>
      </c>
      <c r="H16" s="26">
        <f>$F16*'Product specificaties'!D13</f>
        <v>0.91530612244897958</v>
      </c>
      <c r="I16" s="26">
        <f>$F16*'Product specificaties'!E13</f>
        <v>7.5102040816326529E-2</v>
      </c>
      <c r="J16" s="26">
        <f>$F16*'Product specificaties'!F13</f>
        <v>6.3914965986394563</v>
      </c>
      <c r="K16" s="26">
        <f>$F16*'Product specificaties'!G13</f>
        <v>0.46938775510204084</v>
      </c>
      <c r="L16" s="101"/>
    </row>
    <row r="17" spans="1:17" s="4" customFormat="1" ht="22.5" customHeight="1" x14ac:dyDescent="0.25">
      <c r="A17" s="124"/>
      <c r="B17" s="100"/>
      <c r="C17" s="35" t="str">
        <f>'Product specificaties'!B14</f>
        <v>Room 40 %</v>
      </c>
      <c r="D17" s="33"/>
      <c r="E17" s="149">
        <f t="shared" si="0"/>
        <v>0</v>
      </c>
      <c r="F17" s="27">
        <f t="shared" si="1"/>
        <v>0</v>
      </c>
      <c r="G17" s="26">
        <f>$F17*'Product specificaties'!C14</f>
        <v>0</v>
      </c>
      <c r="H17" s="26">
        <f>$F17*'Product specificaties'!D14</f>
        <v>0</v>
      </c>
      <c r="I17" s="26">
        <f>$F17*'Product specificaties'!E14</f>
        <v>0</v>
      </c>
      <c r="J17" s="26">
        <f>$F17*'Product specificaties'!F14</f>
        <v>0</v>
      </c>
      <c r="K17" s="26">
        <f>$F17*'Product specificaties'!G14</f>
        <v>0</v>
      </c>
      <c r="L17" s="101"/>
    </row>
    <row r="18" spans="1:17" s="4" customFormat="1" ht="22.5" customHeight="1" x14ac:dyDescent="0.25">
      <c r="A18" s="124"/>
      <c r="B18" s="100"/>
      <c r="C18" s="35" t="str">
        <f>'Product specificaties'!B15</f>
        <v xml:space="preserve">Roomboter  82 % </v>
      </c>
      <c r="D18" s="33"/>
      <c r="E18" s="149">
        <f t="shared" si="0"/>
        <v>0</v>
      </c>
      <c r="F18" s="27">
        <f t="shared" si="1"/>
        <v>0</v>
      </c>
      <c r="G18" s="26">
        <f>$F18*'Product specificaties'!C15</f>
        <v>0</v>
      </c>
      <c r="H18" s="26">
        <f>$F18*'Product specificaties'!D15</f>
        <v>0</v>
      </c>
      <c r="I18" s="26">
        <f>$F18*'Product specificaties'!E15</f>
        <v>0</v>
      </c>
      <c r="J18" s="26">
        <f>$F18*'Product specificaties'!F15</f>
        <v>0</v>
      </c>
      <c r="K18" s="26">
        <f>$F18*'Product specificaties'!G15</f>
        <v>0</v>
      </c>
      <c r="L18" s="101"/>
    </row>
    <row r="19" spans="1:17" s="3" customFormat="1" ht="22.5" customHeight="1" x14ac:dyDescent="0.25">
      <c r="A19" s="124"/>
      <c r="B19" s="90"/>
      <c r="C19" s="35" t="str">
        <f>'Product specificaties'!B16</f>
        <v>Kokosmelk 17 %  (AH)</v>
      </c>
      <c r="D19" s="33"/>
      <c r="E19" s="149">
        <f t="shared" si="0"/>
        <v>0</v>
      </c>
      <c r="F19" s="27">
        <f t="shared" si="1"/>
        <v>0</v>
      </c>
      <c r="G19" s="26">
        <f>$F19*'Product specificaties'!C16</f>
        <v>0</v>
      </c>
      <c r="H19" s="26">
        <f>$F19*'Product specificaties'!D16</f>
        <v>0</v>
      </c>
      <c r="I19" s="26">
        <f>$F19*'Product specificaties'!E16</f>
        <v>0</v>
      </c>
      <c r="J19" s="26">
        <f>$F19*'Product specificaties'!F16</f>
        <v>0</v>
      </c>
      <c r="K19" s="26">
        <f>$F19*'Product specificaties'!G16</f>
        <v>0</v>
      </c>
      <c r="L19" s="98"/>
    </row>
    <row r="20" spans="1:17" s="3" customFormat="1" ht="22.5" customHeight="1" x14ac:dyDescent="0.25">
      <c r="A20" s="124"/>
      <c r="B20" s="90"/>
      <c r="C20" s="35" t="str">
        <f>'Product specificaties'!B17</f>
        <v>Ricotta 13 % (Galbani)</v>
      </c>
      <c r="D20" s="33"/>
      <c r="E20" s="149">
        <f t="shared" si="0"/>
        <v>0</v>
      </c>
      <c r="F20" s="27">
        <f t="shared" si="1"/>
        <v>0</v>
      </c>
      <c r="G20" s="26">
        <f>$F20*'Product specificaties'!C17</f>
        <v>0</v>
      </c>
      <c r="H20" s="26">
        <f>$F20*'Product specificaties'!D17</f>
        <v>0</v>
      </c>
      <c r="I20" s="26">
        <f>$F20*'Product specificaties'!E17</f>
        <v>0</v>
      </c>
      <c r="J20" s="26">
        <f>$F20*'Product specificaties'!F17</f>
        <v>0</v>
      </c>
      <c r="K20" s="26">
        <f>$F20*'Product specificaties'!G17</f>
        <v>0</v>
      </c>
      <c r="L20" s="98"/>
    </row>
    <row r="21" spans="1:17" s="3" customFormat="1" ht="22.5" customHeight="1" x14ac:dyDescent="0.25">
      <c r="A21" s="124"/>
      <c r="B21" s="90"/>
      <c r="C21" s="35" t="str">
        <f>'Product specificaties'!B18</f>
        <v>Mascarpone 41 % (Galbani)</v>
      </c>
      <c r="D21" s="33"/>
      <c r="E21" s="149">
        <f t="shared" si="0"/>
        <v>0</v>
      </c>
      <c r="F21" s="27">
        <f t="shared" si="1"/>
        <v>0</v>
      </c>
      <c r="G21" s="26">
        <f>$F21*'Product specificaties'!C18</f>
        <v>0</v>
      </c>
      <c r="H21" s="26">
        <f>$F21*'Product specificaties'!D18</f>
        <v>0</v>
      </c>
      <c r="I21" s="26">
        <f>$F21*'Product specificaties'!E18</f>
        <v>0</v>
      </c>
      <c r="J21" s="26">
        <f>$F21*'Product specificaties'!F18</f>
        <v>0</v>
      </c>
      <c r="K21" s="26">
        <f>$F21*'Product specificaties'!G18</f>
        <v>0</v>
      </c>
      <c r="L21" s="98"/>
    </row>
    <row r="22" spans="1:17" s="3" customFormat="1" ht="22.5" customHeight="1" x14ac:dyDescent="0.25">
      <c r="A22" s="124"/>
      <c r="B22" s="90"/>
      <c r="C22" s="36" t="str">
        <f>'Product specificaties'!B19</f>
        <v>Sacharose</v>
      </c>
      <c r="D22" s="33">
        <v>95</v>
      </c>
      <c r="E22" s="149">
        <f t="shared" si="0"/>
        <v>96.938775510204081</v>
      </c>
      <c r="F22" s="27">
        <f t="shared" si="1"/>
        <v>0.12925170068027211</v>
      </c>
      <c r="G22" s="26">
        <f>$F22*'Product specificaties'!C19</f>
        <v>0</v>
      </c>
      <c r="H22" s="26">
        <f>$F22*'Product specificaties'!D19</f>
        <v>0</v>
      </c>
      <c r="I22" s="26">
        <f>$F22*'Product specificaties'!E19</f>
        <v>12.925170068027212</v>
      </c>
      <c r="J22" s="26">
        <f>$F22*'Product specificaties'!F19</f>
        <v>12.925170068027212</v>
      </c>
      <c r="K22" s="26">
        <f>$F22*'Product specificaties'!G19</f>
        <v>12.925170068027212</v>
      </c>
      <c r="L22" s="98"/>
    </row>
    <row r="23" spans="1:17" s="3" customFormat="1" ht="22.5" customHeight="1" x14ac:dyDescent="0.25">
      <c r="A23" s="124"/>
      <c r="B23" s="90"/>
      <c r="C23" s="36" t="str">
        <f>'Product specificaties'!B20</f>
        <v>Dextrose / glucose</v>
      </c>
      <c r="D23" s="33">
        <v>35</v>
      </c>
      <c r="E23" s="149">
        <f t="shared" si="0"/>
        <v>35.714285714285715</v>
      </c>
      <c r="F23" s="27">
        <f t="shared" si="1"/>
        <v>4.7619047619047616E-2</v>
      </c>
      <c r="G23" s="26">
        <f>$F23*'Product specificaties'!C20</f>
        <v>0</v>
      </c>
      <c r="H23" s="26">
        <f>$F23*'Product specificaties'!D20</f>
        <v>0</v>
      </c>
      <c r="I23" s="26">
        <f>$F23*'Product specificaties'!E20</f>
        <v>3.333333333333333</v>
      </c>
      <c r="J23" s="26">
        <f>$F23*'Product specificaties'!F20</f>
        <v>4.7619047619047619</v>
      </c>
      <c r="K23" s="26">
        <f>$F23*'Product specificaties'!G20</f>
        <v>9.0476190476190474</v>
      </c>
      <c r="L23" s="98"/>
    </row>
    <row r="24" spans="1:17" s="3" customFormat="1" ht="22.5" customHeight="1" x14ac:dyDescent="0.25">
      <c r="A24" s="124"/>
      <c r="B24" s="90"/>
      <c r="C24" s="36" t="str">
        <f>'Product specificaties'!B21</f>
        <v>Lactose</v>
      </c>
      <c r="D24" s="33"/>
      <c r="E24" s="149">
        <f t="shared" si="0"/>
        <v>0</v>
      </c>
      <c r="F24" s="27">
        <f t="shared" si="1"/>
        <v>0</v>
      </c>
      <c r="G24" s="26">
        <f>$F24*'Product specificaties'!C21</f>
        <v>0</v>
      </c>
      <c r="H24" s="26">
        <f>$F24*'Product specificaties'!D21</f>
        <v>0</v>
      </c>
      <c r="I24" s="26">
        <f>$F24*'Product specificaties'!E21</f>
        <v>0</v>
      </c>
      <c r="J24" s="26">
        <f>$F24*'Product specificaties'!F21</f>
        <v>0</v>
      </c>
      <c r="K24" s="26">
        <f>$F24*'Product specificaties'!G21</f>
        <v>0</v>
      </c>
      <c r="L24" s="98"/>
    </row>
    <row r="25" spans="1:17" s="3" customFormat="1" ht="22.5" customHeight="1" x14ac:dyDescent="0.25">
      <c r="A25" s="124"/>
      <c r="B25" s="90"/>
      <c r="C25" s="36" t="str">
        <f>'Product specificaties'!B22</f>
        <v>Fructose</v>
      </c>
      <c r="D25" s="33"/>
      <c r="E25" s="149">
        <f t="shared" si="0"/>
        <v>0</v>
      </c>
      <c r="F25" s="27">
        <f t="shared" si="1"/>
        <v>0</v>
      </c>
      <c r="G25" s="26">
        <f>$F25*'Product specificaties'!C22</f>
        <v>0</v>
      </c>
      <c r="H25" s="26">
        <f>$F25*'Product specificaties'!D22</f>
        <v>0</v>
      </c>
      <c r="I25" s="26">
        <f>$F25*'Product specificaties'!E22</f>
        <v>0</v>
      </c>
      <c r="J25" s="26">
        <f>$F25*'Product specificaties'!F22</f>
        <v>0</v>
      </c>
      <c r="K25" s="26">
        <f>$F25*'Product specificaties'!G22</f>
        <v>0</v>
      </c>
      <c r="L25" s="98"/>
    </row>
    <row r="26" spans="1:17" s="3" customFormat="1" ht="22.5" customHeight="1" x14ac:dyDescent="0.25">
      <c r="A26" s="124"/>
      <c r="B26" s="90"/>
      <c r="C26" s="36" t="str">
        <f>'Product specificaties'!$B$23</f>
        <v>Glucosestroop 42 DE</v>
      </c>
      <c r="D26" s="33">
        <v>0</v>
      </c>
      <c r="E26" s="149">
        <v>0</v>
      </c>
      <c r="F26" s="27">
        <f t="shared" si="1"/>
        <v>0</v>
      </c>
      <c r="G26" s="156">
        <f>$F26*'Product specificaties'!C23</f>
        <v>0</v>
      </c>
      <c r="H26" s="156">
        <f>$F26*'Product specificaties'!D23</f>
        <v>0</v>
      </c>
      <c r="I26" s="156">
        <f>$F26*'Product specificaties'!E23</f>
        <v>0</v>
      </c>
      <c r="J26" s="156">
        <f>$F26*'Product specificaties'!F23</f>
        <v>0</v>
      </c>
      <c r="K26" s="156">
        <f>$F26*'Product specificaties'!G23</f>
        <v>0</v>
      </c>
      <c r="L26" s="98"/>
    </row>
    <row r="27" spans="1:17" s="3" customFormat="1" ht="22.5" customHeight="1" x14ac:dyDescent="0.25">
      <c r="A27" s="124"/>
      <c r="B27" s="90"/>
      <c r="C27" s="37" t="str">
        <f>'Product specificaties'!B24</f>
        <v>Eigeel</v>
      </c>
      <c r="D27" s="33">
        <v>20</v>
      </c>
      <c r="E27" s="149">
        <f>D27*$E$32/$D$32</f>
        <v>20.408163265306122</v>
      </c>
      <c r="F27" s="27">
        <f t="shared" si="1"/>
        <v>2.7210884353741496E-2</v>
      </c>
      <c r="G27" s="26">
        <f>$F27*'Product specificaties'!C24</f>
        <v>0.27210884353741494</v>
      </c>
      <c r="H27" s="26">
        <f>$F27*'Product specificaties'!D24</f>
        <v>0</v>
      </c>
      <c r="I27" s="26">
        <f>$F27*'Product specificaties'!E24</f>
        <v>0</v>
      </c>
      <c r="J27" s="26">
        <f>$F27*'Product specificaties'!F24</f>
        <v>1.2380952380952381</v>
      </c>
      <c r="K27" s="26">
        <f>$F27*'Product specificaties'!G24</f>
        <v>0</v>
      </c>
      <c r="L27" s="98"/>
    </row>
    <row r="28" spans="1:17" s="3" customFormat="1" ht="22.5" customHeight="1" x14ac:dyDescent="0.25">
      <c r="A28" s="124"/>
      <c r="B28" s="90"/>
      <c r="C28" s="38" t="s">
        <v>13</v>
      </c>
      <c r="D28" s="33"/>
      <c r="E28" s="150">
        <f>$E$32*F28</f>
        <v>0.97499999999999998</v>
      </c>
      <c r="F28" s="28">
        <v>1.2999999999999999E-3</v>
      </c>
      <c r="G28" s="102"/>
      <c r="H28" s="103"/>
      <c r="I28" s="102"/>
      <c r="J28" s="102"/>
      <c r="K28" s="102"/>
      <c r="L28" s="98"/>
    </row>
    <row r="29" spans="1:17" s="3" customFormat="1" ht="22.5" customHeight="1" x14ac:dyDescent="0.25">
      <c r="A29" s="124"/>
      <c r="B29" s="90"/>
      <c r="C29" s="38" t="s">
        <v>14</v>
      </c>
      <c r="D29" s="33"/>
      <c r="E29" s="150">
        <f>$E$32*F29</f>
        <v>0.75</v>
      </c>
      <c r="F29" s="28">
        <v>1E-3</v>
      </c>
      <c r="G29" s="102"/>
      <c r="H29" s="103"/>
      <c r="I29" s="102"/>
      <c r="J29" s="102"/>
      <c r="K29" s="102"/>
      <c r="L29" s="98"/>
    </row>
    <row r="30" spans="1:17" ht="18.75" x14ac:dyDescent="0.25">
      <c r="B30" s="86"/>
      <c r="C30" s="38" t="s">
        <v>15</v>
      </c>
      <c r="D30" s="33"/>
      <c r="E30" s="150">
        <f>$E$32*F30</f>
        <v>0.75</v>
      </c>
      <c r="F30" s="28">
        <v>1E-3</v>
      </c>
      <c r="G30" s="102"/>
      <c r="H30" s="103"/>
      <c r="I30" s="102"/>
      <c r="J30" s="102"/>
      <c r="K30" s="102"/>
      <c r="L30" s="98"/>
      <c r="M30" s="3"/>
      <c r="N30" s="3"/>
      <c r="O30" s="3"/>
      <c r="P30" s="3"/>
      <c r="Q30" s="3"/>
    </row>
    <row r="31" spans="1:17" s="3" customFormat="1" ht="32.25" customHeight="1" x14ac:dyDescent="0.25">
      <c r="B31" s="90"/>
      <c r="C31" s="104"/>
      <c r="D31" s="105"/>
      <c r="E31" s="151"/>
      <c r="F31"/>
      <c r="G31" s="106"/>
      <c r="H31" s="107"/>
      <c r="I31"/>
      <c r="J31"/>
      <c r="K31" s="108"/>
      <c r="L31" s="87"/>
      <c r="M31"/>
      <c r="N31"/>
      <c r="O31"/>
      <c r="P31"/>
      <c r="Q31"/>
    </row>
    <row r="32" spans="1:17" ht="40.5" customHeight="1" x14ac:dyDescent="0.25">
      <c r="B32" s="86"/>
      <c r="C32" s="158" t="s">
        <v>56</v>
      </c>
      <c r="D32" s="25">
        <f>SUM(D9:D27)</f>
        <v>735</v>
      </c>
      <c r="E32" s="152">
        <f>F5</f>
        <v>750</v>
      </c>
      <c r="F32" s="31">
        <f t="shared" ref="F32:K32" si="2">SUM(F9:F27)</f>
        <v>1</v>
      </c>
      <c r="G32" s="79">
        <f t="shared" si="2"/>
        <v>7.9156462585034015</v>
      </c>
      <c r="H32" s="79">
        <f t="shared" si="2"/>
        <v>8.8159863945578234</v>
      </c>
      <c r="I32" s="79">
        <f t="shared" si="2"/>
        <v>17.049795918367348</v>
      </c>
      <c r="J32" s="79">
        <f t="shared" si="2"/>
        <v>35.303061224489795</v>
      </c>
      <c r="K32" s="79">
        <f t="shared" si="2"/>
        <v>26.918367346938776</v>
      </c>
      <c r="L32" s="98"/>
      <c r="M32" s="3"/>
      <c r="N32" s="3"/>
      <c r="O32" s="3"/>
      <c r="P32" s="3"/>
      <c r="Q32" s="3"/>
    </row>
    <row r="33" spans="2:17" ht="43.5" customHeight="1" x14ac:dyDescent="0.25">
      <c r="B33" s="86"/>
      <c r="C33" s="159"/>
      <c r="D33" s="145" t="s">
        <v>53</v>
      </c>
      <c r="E33" s="153">
        <f>-K32/2</f>
        <v>-13.459183673469388</v>
      </c>
      <c r="F33" s="144" t="s">
        <v>55</v>
      </c>
      <c r="G33" s="140"/>
      <c r="H33" s="141"/>
      <c r="I33" s="142"/>
      <c r="J33" s="142"/>
      <c r="K33" s="143"/>
      <c r="L33" s="87"/>
    </row>
    <row r="34" spans="2:17" s="32" customFormat="1" ht="18.75" x14ac:dyDescent="0.3">
      <c r="B34" s="132"/>
      <c r="C34" s="109"/>
      <c r="D34" s="110"/>
      <c r="E34" s="111"/>
      <c r="F34" s="112"/>
      <c r="G34" s="113"/>
      <c r="H34" s="114"/>
      <c r="I34" s="115"/>
      <c r="J34" s="115"/>
      <c r="K34" s="115"/>
      <c r="L34" s="87"/>
      <c r="M34"/>
      <c r="N34"/>
      <c r="O34"/>
      <c r="P34"/>
      <c r="Q34"/>
    </row>
    <row r="35" spans="2:17" ht="37.5" x14ac:dyDescent="0.25">
      <c r="B35" s="157"/>
      <c r="C35" s="133" t="s">
        <v>40</v>
      </c>
      <c r="D35" s="146" t="s">
        <v>53</v>
      </c>
      <c r="E35" s="147" t="s">
        <v>54</v>
      </c>
      <c r="F35" s="134"/>
      <c r="G35" s="135" t="s">
        <v>36</v>
      </c>
      <c r="H35" s="136" t="s">
        <v>38</v>
      </c>
      <c r="I35" s="136" t="s">
        <v>42</v>
      </c>
      <c r="J35" s="137" t="s">
        <v>41</v>
      </c>
      <c r="K35" s="138" t="s">
        <v>16</v>
      </c>
      <c r="L35" s="139"/>
      <c r="M35" s="32"/>
      <c r="N35" s="32"/>
      <c r="O35" s="32"/>
      <c r="P35" s="32"/>
      <c r="Q35" s="32"/>
    </row>
    <row r="36" spans="2:17" ht="16.5" thickBot="1" x14ac:dyDescent="0.3">
      <c r="B36" s="116"/>
      <c r="C36" s="117"/>
      <c r="D36" s="118"/>
      <c r="E36" s="119"/>
      <c r="F36" s="119"/>
      <c r="G36" s="119"/>
      <c r="H36" s="119"/>
      <c r="I36" s="119"/>
      <c r="J36" s="120"/>
      <c r="K36" s="119"/>
      <c r="L36" s="121"/>
    </row>
  </sheetData>
  <sheetProtection algorithmName="SHA-512" hashValue="ajgOBd2kvp4mnfs1W23zzqrhRV/QkYyPpPpBtf6fpXjiw//IsNpgwjDo13IOmA9fir2097fumQiC99RJ9VmsaA==" saltValue="iWKxnKSCIZcpgtRZ84q8Cw==" spinCount="100000" sheet="1" selectLockedCells="1"/>
  <protectedRanges>
    <protectedRange algorithmName="SHA-512" hashValue="dpZwdZ/6y4Udvg7m2mGZPdKO5cCtoI8c/g70StL7ImiUBEtG/dFHXg6yjNF+DDIfl35/mxnutyG46TQre4jivg==" saltValue="Ot5ieezaSaXnX97Z/qk5uQ==" spinCount="100000" sqref="E32 E34" name="Bereik1_4"/>
  </protectedRanges>
  <mergeCells count="3">
    <mergeCell ref="C32:C33"/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0" verticalDpi="0" r:id="rId1"/>
  <headerFooter>
    <oddFooter>&amp;L&amp;K01+048&amp;F&amp;C&amp;K01+048&amp;A&amp;R&amp;K01+049&amp;P/&amp;N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3528-7446-41F6-BB4C-E60015DD1806}">
  <sheetPr>
    <pageSetUpPr fitToPage="1"/>
  </sheetPr>
  <dimension ref="B1:U33"/>
  <sheetViews>
    <sheetView workbookViewId="0">
      <selection activeCell="N6" sqref="N6"/>
    </sheetView>
  </sheetViews>
  <sheetFormatPr defaultRowHeight="15" x14ac:dyDescent="0.25"/>
  <cols>
    <col min="2" max="2" width="32.28515625" customWidth="1"/>
    <col min="3" max="3" width="11.7109375" style="15" customWidth="1"/>
    <col min="4" max="4" width="10" customWidth="1"/>
    <col min="5" max="5" width="11.28515625" bestFit="1" customWidth="1"/>
    <col min="6" max="6" width="12.42578125" customWidth="1"/>
    <col min="8" max="8" width="11.5703125" customWidth="1"/>
    <col min="9" max="9" width="15.28515625" hidden="1" customWidth="1"/>
    <col min="10" max="10" width="10.28515625" hidden="1" customWidth="1"/>
  </cols>
  <sheetData>
    <row r="1" spans="2:21" ht="36" customHeight="1" x14ac:dyDescent="0.25"/>
    <row r="2" spans="2:21" ht="94.5" customHeight="1" x14ac:dyDescent="0.25"/>
    <row r="3" spans="2:21" ht="42.75" customHeight="1" x14ac:dyDescent="0.25">
      <c r="B3" s="164" t="s">
        <v>35</v>
      </c>
      <c r="C3" s="165"/>
      <c r="D3" s="165"/>
      <c r="E3" s="165"/>
      <c r="F3" s="165"/>
      <c r="G3" s="165"/>
      <c r="H3" s="166"/>
    </row>
    <row r="4" spans="2:21" ht="18.75" x14ac:dyDescent="0.3">
      <c r="B4" s="61" t="s">
        <v>21</v>
      </c>
      <c r="C4" s="43" t="s">
        <v>22</v>
      </c>
      <c r="D4" s="44" t="s">
        <v>4</v>
      </c>
      <c r="E4" s="44" t="s">
        <v>5</v>
      </c>
      <c r="F4" s="44" t="s">
        <v>6</v>
      </c>
      <c r="G4" s="45" t="s">
        <v>7</v>
      </c>
      <c r="H4" s="62" t="s">
        <v>23</v>
      </c>
      <c r="I4" s="57" t="s">
        <v>20</v>
      </c>
      <c r="J4" s="9" t="s">
        <v>24</v>
      </c>
    </row>
    <row r="5" spans="2:21" ht="18.75" x14ac:dyDescent="0.3">
      <c r="B5" s="63"/>
      <c r="C5" s="64"/>
      <c r="D5" s="64"/>
      <c r="E5" s="65"/>
      <c r="F5" s="65"/>
      <c r="G5" s="65"/>
      <c r="H5" s="66"/>
      <c r="I5" s="6"/>
      <c r="J5" s="5"/>
    </row>
    <row r="6" spans="2:21" ht="15.75" x14ac:dyDescent="0.25">
      <c r="B6" s="67" t="s">
        <v>2</v>
      </c>
      <c r="C6" s="16" t="s">
        <v>8</v>
      </c>
      <c r="D6" s="17"/>
      <c r="E6" s="18"/>
      <c r="F6" s="18"/>
      <c r="G6" s="18"/>
      <c r="H6" s="68"/>
      <c r="I6" s="58"/>
      <c r="J6" s="19"/>
    </row>
    <row r="7" spans="2:21" ht="15.75" x14ac:dyDescent="0.25">
      <c r="B7" s="69" t="s">
        <v>9</v>
      </c>
      <c r="C7" s="20">
        <v>3.5</v>
      </c>
      <c r="D7" s="21">
        <v>8.5</v>
      </c>
      <c r="E7" s="21">
        <f t="shared" ref="E7:E31" si="0">I7*100*H7</f>
        <v>0.8</v>
      </c>
      <c r="F7" s="21">
        <f>12</f>
        <v>12</v>
      </c>
      <c r="G7" s="21">
        <f xml:space="preserve"> 100*H7*J7</f>
        <v>5</v>
      </c>
      <c r="H7" s="70">
        <v>0.05</v>
      </c>
      <c r="I7" s="58">
        <v>0.16</v>
      </c>
      <c r="J7" s="19">
        <v>1</v>
      </c>
    </row>
    <row r="8" spans="2:21" ht="15.75" x14ac:dyDescent="0.25">
      <c r="B8" s="69" t="s">
        <v>25</v>
      </c>
      <c r="C8" s="20">
        <v>1.5</v>
      </c>
      <c r="D8" s="21">
        <v>8.6999999999999993</v>
      </c>
      <c r="E8" s="21">
        <f t="shared" si="0"/>
        <v>0.8</v>
      </c>
      <c r="F8" s="21">
        <v>10</v>
      </c>
      <c r="G8" s="21">
        <f xml:space="preserve"> 100*H8*J8</f>
        <v>5</v>
      </c>
      <c r="H8" s="70">
        <v>0.05</v>
      </c>
      <c r="I8" s="58">
        <v>0.16</v>
      </c>
      <c r="J8" s="19">
        <v>1</v>
      </c>
      <c r="U8" t="s">
        <v>8</v>
      </c>
    </row>
    <row r="9" spans="2:21" ht="15.75" x14ac:dyDescent="0.25">
      <c r="B9" s="69" t="s">
        <v>26</v>
      </c>
      <c r="C9" s="20">
        <v>0.5</v>
      </c>
      <c r="D9" s="21">
        <v>9</v>
      </c>
      <c r="E9" s="21">
        <f t="shared" si="0"/>
        <v>0.8</v>
      </c>
      <c r="F9" s="21">
        <v>9.1</v>
      </c>
      <c r="G9" s="21">
        <f xml:space="preserve"> 100*H9*J9</f>
        <v>5</v>
      </c>
      <c r="H9" s="70">
        <v>0.05</v>
      </c>
      <c r="I9" s="58">
        <v>0.16</v>
      </c>
      <c r="J9" s="19">
        <v>1</v>
      </c>
    </row>
    <row r="10" spans="2:21" ht="15.75" x14ac:dyDescent="0.25">
      <c r="B10" s="69" t="s">
        <v>43</v>
      </c>
      <c r="C10" s="20">
        <v>4.2</v>
      </c>
      <c r="D10" s="21">
        <v>8.6199999999999992</v>
      </c>
      <c r="E10" s="21">
        <f t="shared" si="0"/>
        <v>0.8</v>
      </c>
      <c r="F10" s="21">
        <v>12.82</v>
      </c>
      <c r="G10" s="21">
        <f xml:space="preserve"> 100*H10*J10</f>
        <v>5</v>
      </c>
      <c r="H10" s="70">
        <v>0.05</v>
      </c>
      <c r="I10" s="58">
        <v>0.16</v>
      </c>
      <c r="J10" s="19">
        <v>1</v>
      </c>
      <c r="L10" t="s">
        <v>8</v>
      </c>
    </row>
    <row r="11" spans="2:21" ht="15.75" x14ac:dyDescent="0.25">
      <c r="B11" s="69" t="s">
        <v>27</v>
      </c>
      <c r="C11" s="20">
        <v>10</v>
      </c>
      <c r="D11" s="21">
        <v>9.5</v>
      </c>
      <c r="E11" s="21">
        <f t="shared" si="0"/>
        <v>0.8</v>
      </c>
      <c r="F11" s="21">
        <v>19.5</v>
      </c>
      <c r="G11" s="21">
        <f xml:space="preserve"> 100*H11*J11</f>
        <v>5</v>
      </c>
      <c r="H11" s="70">
        <v>0.05</v>
      </c>
      <c r="I11" s="58">
        <v>0.16</v>
      </c>
      <c r="J11" s="19">
        <v>1</v>
      </c>
      <c r="P11" t="s">
        <v>8</v>
      </c>
    </row>
    <row r="12" spans="2:21" ht="15.75" x14ac:dyDescent="0.25">
      <c r="B12" s="69" t="s">
        <v>19</v>
      </c>
      <c r="C12" s="20">
        <v>0.9</v>
      </c>
      <c r="D12" s="21">
        <f>100-0.9</f>
        <v>99.1</v>
      </c>
      <c r="E12" s="21">
        <f t="shared" si="0"/>
        <v>8.32</v>
      </c>
      <c r="F12" s="21">
        <v>97</v>
      </c>
      <c r="G12" s="21">
        <f>100*H12*J12</f>
        <v>52</v>
      </c>
      <c r="H12" s="70">
        <v>0.52</v>
      </c>
      <c r="I12" s="58">
        <v>0.16</v>
      </c>
      <c r="J12" s="19">
        <v>1</v>
      </c>
      <c r="P12" t="s">
        <v>8</v>
      </c>
    </row>
    <row r="13" spans="2:21" ht="15.75" x14ac:dyDescent="0.25">
      <c r="B13" s="69" t="s">
        <v>44</v>
      </c>
      <c r="C13" s="20">
        <f xml:space="preserve"> 35</f>
        <v>35</v>
      </c>
      <c r="D13" s="21">
        <v>5.85</v>
      </c>
      <c r="E13" s="21">
        <f t="shared" si="0"/>
        <v>0.48</v>
      </c>
      <c r="F13" s="21">
        <v>40.85</v>
      </c>
      <c r="G13" s="21">
        <f>100*H13*J13</f>
        <v>3</v>
      </c>
      <c r="H13" s="70">
        <v>0.03</v>
      </c>
      <c r="I13" s="58">
        <v>0.16</v>
      </c>
      <c r="J13" s="19">
        <v>1</v>
      </c>
    </row>
    <row r="14" spans="2:21" ht="15.75" x14ac:dyDescent="0.25">
      <c r="B14" s="69" t="s">
        <v>45</v>
      </c>
      <c r="C14" s="20">
        <v>40</v>
      </c>
      <c r="D14" s="21">
        <v>5.4</v>
      </c>
      <c r="E14" s="21">
        <f t="shared" si="0"/>
        <v>0.8</v>
      </c>
      <c r="F14" s="21">
        <v>45.4</v>
      </c>
      <c r="G14" s="21">
        <f>100*H14*J14</f>
        <v>5</v>
      </c>
      <c r="H14" s="70">
        <v>0.05</v>
      </c>
      <c r="I14" s="58">
        <v>0.16</v>
      </c>
      <c r="J14" s="19">
        <v>1</v>
      </c>
    </row>
    <row r="15" spans="2:21" ht="15.75" x14ac:dyDescent="0.25">
      <c r="B15" s="69" t="s">
        <v>49</v>
      </c>
      <c r="C15" s="20">
        <v>82</v>
      </c>
      <c r="D15" s="21">
        <v>1.53</v>
      </c>
      <c r="E15" s="21">
        <f t="shared" si="0"/>
        <v>0.16</v>
      </c>
      <c r="F15" s="21">
        <v>84.53</v>
      </c>
      <c r="G15" s="21">
        <f>100*H15*J15</f>
        <v>1</v>
      </c>
      <c r="H15" s="70">
        <v>0.01</v>
      </c>
      <c r="I15" s="58">
        <v>0.16</v>
      </c>
      <c r="J15" s="19">
        <v>1</v>
      </c>
    </row>
    <row r="16" spans="2:21" ht="15.75" x14ac:dyDescent="0.25">
      <c r="B16" s="69" t="s">
        <v>46</v>
      </c>
      <c r="C16" s="20">
        <v>17</v>
      </c>
      <c r="D16" s="21"/>
      <c r="E16" s="21">
        <f t="shared" si="0"/>
        <v>1.9600000000000003E-2</v>
      </c>
      <c r="F16" s="21">
        <v>22.4</v>
      </c>
      <c r="G16" s="21">
        <f>100*H16*J16</f>
        <v>1.4000000000000001</v>
      </c>
      <c r="H16" s="70">
        <v>1.4E-2</v>
      </c>
      <c r="I16" s="58">
        <v>1.4E-2</v>
      </c>
      <c r="J16" s="19">
        <v>1</v>
      </c>
    </row>
    <row r="17" spans="2:18" ht="15.75" x14ac:dyDescent="0.25">
      <c r="B17" s="69" t="s">
        <v>47</v>
      </c>
      <c r="C17" s="20">
        <v>13</v>
      </c>
      <c r="D17" s="21">
        <v>8.5</v>
      </c>
      <c r="E17" s="21">
        <f t="shared" si="0"/>
        <v>0.64</v>
      </c>
      <c r="F17" s="21">
        <v>26</v>
      </c>
      <c r="G17" s="21">
        <f xml:space="preserve"> 100*H17*J17</f>
        <v>4</v>
      </c>
      <c r="H17" s="70">
        <v>0.04</v>
      </c>
      <c r="I17" s="58">
        <v>0.16</v>
      </c>
      <c r="J17" s="19">
        <v>1</v>
      </c>
      <c r="R17" t="s">
        <v>8</v>
      </c>
    </row>
    <row r="18" spans="2:18" ht="15.75" x14ac:dyDescent="0.25">
      <c r="B18" s="69" t="s">
        <v>48</v>
      </c>
      <c r="C18" s="20">
        <v>41</v>
      </c>
      <c r="D18" s="21">
        <v>4.5</v>
      </c>
      <c r="E18" s="21">
        <f t="shared" si="0"/>
        <v>0.48</v>
      </c>
      <c r="F18" s="21">
        <v>49.5</v>
      </c>
      <c r="G18" s="21">
        <f xml:space="preserve"> 100*H18*J18</f>
        <v>3</v>
      </c>
      <c r="H18" s="70">
        <v>0.03</v>
      </c>
      <c r="I18" s="58">
        <v>0.16</v>
      </c>
      <c r="J18" s="19">
        <v>1</v>
      </c>
    </row>
    <row r="19" spans="2:18" ht="15.75" x14ac:dyDescent="0.25">
      <c r="B19" s="71" t="s">
        <v>10</v>
      </c>
      <c r="C19" s="20"/>
      <c r="D19" s="21"/>
      <c r="E19" s="21">
        <f t="shared" si="0"/>
        <v>100</v>
      </c>
      <c r="F19" s="21">
        <v>100</v>
      </c>
      <c r="G19" s="21">
        <f t="shared" ref="G19:G30" si="1">100*H19*J19</f>
        <v>100</v>
      </c>
      <c r="H19" s="70">
        <v>1</v>
      </c>
      <c r="I19" s="58">
        <v>1</v>
      </c>
      <c r="J19" s="19">
        <v>1</v>
      </c>
    </row>
    <row r="20" spans="2:18" ht="15.75" x14ac:dyDescent="0.25">
      <c r="B20" s="71" t="s">
        <v>11</v>
      </c>
      <c r="C20" s="20"/>
      <c r="D20" s="21"/>
      <c r="E20" s="21">
        <f t="shared" si="0"/>
        <v>70</v>
      </c>
      <c r="F20" s="21">
        <v>100</v>
      </c>
      <c r="G20" s="21">
        <f t="shared" si="1"/>
        <v>190</v>
      </c>
      <c r="H20" s="70">
        <v>1</v>
      </c>
      <c r="I20" s="58">
        <v>0.7</v>
      </c>
      <c r="J20" s="19">
        <v>1.9</v>
      </c>
    </row>
    <row r="21" spans="2:18" ht="15.75" x14ac:dyDescent="0.25">
      <c r="B21" s="71" t="s">
        <v>12</v>
      </c>
      <c r="C21" s="20"/>
      <c r="D21" s="22"/>
      <c r="E21" s="21">
        <f t="shared" si="0"/>
        <v>16</v>
      </c>
      <c r="F21" s="21">
        <v>100</v>
      </c>
      <c r="G21" s="21">
        <f t="shared" si="1"/>
        <v>100</v>
      </c>
      <c r="H21" s="70">
        <v>1</v>
      </c>
      <c r="I21" s="58">
        <v>0.16</v>
      </c>
      <c r="J21" s="19">
        <v>1</v>
      </c>
    </row>
    <row r="22" spans="2:18" ht="15.75" x14ac:dyDescent="0.25">
      <c r="B22" s="71" t="s">
        <v>17</v>
      </c>
      <c r="C22" s="20"/>
      <c r="D22" s="22"/>
      <c r="E22" s="21">
        <f t="shared" si="0"/>
        <v>170</v>
      </c>
      <c r="F22" s="21">
        <v>100</v>
      </c>
      <c r="G22" s="21">
        <f t="shared" si="1"/>
        <v>190</v>
      </c>
      <c r="H22" s="70">
        <v>1</v>
      </c>
      <c r="I22" s="58">
        <v>1.7</v>
      </c>
      <c r="J22" s="19">
        <v>1.9</v>
      </c>
    </row>
    <row r="23" spans="2:18" ht="15.75" x14ac:dyDescent="0.25">
      <c r="B23" s="71" t="s">
        <v>58</v>
      </c>
      <c r="C23" s="20"/>
      <c r="D23" s="22"/>
      <c r="E23" s="21">
        <f t="shared" si="0"/>
        <v>29.4</v>
      </c>
      <c r="F23" s="21">
        <v>100</v>
      </c>
      <c r="G23" s="21">
        <f t="shared" si="1"/>
        <v>79.800000000000011</v>
      </c>
      <c r="H23" s="70">
        <v>1</v>
      </c>
      <c r="I23" s="58">
        <v>0.29399999999999998</v>
      </c>
      <c r="J23" s="19">
        <v>0.79800000000000004</v>
      </c>
    </row>
    <row r="24" spans="2:18" ht="15.75" x14ac:dyDescent="0.25">
      <c r="B24" s="72" t="s">
        <v>18</v>
      </c>
      <c r="C24" s="20">
        <v>10</v>
      </c>
      <c r="D24" s="21"/>
      <c r="E24" s="21">
        <f t="shared" si="0"/>
        <v>0</v>
      </c>
      <c r="F24" s="21">
        <v>45.5</v>
      </c>
      <c r="G24" s="21">
        <f t="shared" si="1"/>
        <v>0</v>
      </c>
      <c r="H24" s="70">
        <v>0</v>
      </c>
      <c r="I24" s="58">
        <v>0</v>
      </c>
      <c r="J24" s="19">
        <v>0</v>
      </c>
    </row>
    <row r="25" spans="2:18" ht="15.75" hidden="1" x14ac:dyDescent="0.25">
      <c r="B25" s="73" t="s">
        <v>28</v>
      </c>
      <c r="C25" s="10">
        <v>10</v>
      </c>
      <c r="D25" s="11"/>
      <c r="E25" s="7">
        <f t="shared" si="0"/>
        <v>0</v>
      </c>
      <c r="F25" s="11">
        <v>96.7</v>
      </c>
      <c r="G25" s="11">
        <f t="shared" si="1"/>
        <v>0</v>
      </c>
      <c r="H25" s="74"/>
      <c r="I25" s="59">
        <v>0.43</v>
      </c>
      <c r="J25" s="8"/>
    </row>
    <row r="26" spans="2:18" ht="15.75" hidden="1" x14ac:dyDescent="0.25">
      <c r="B26" s="73" t="s">
        <v>29</v>
      </c>
      <c r="C26" s="10"/>
      <c r="D26" s="11"/>
      <c r="E26" s="7">
        <f t="shared" si="0"/>
        <v>0</v>
      </c>
      <c r="F26" s="11">
        <v>83.3</v>
      </c>
      <c r="G26" s="11">
        <f t="shared" si="1"/>
        <v>0</v>
      </c>
      <c r="H26" s="74"/>
      <c r="I26" s="59">
        <v>0.56999999999999995</v>
      </c>
      <c r="J26" s="8"/>
    </row>
    <row r="27" spans="2:18" ht="15.75" hidden="1" x14ac:dyDescent="0.25">
      <c r="B27" s="73" t="s">
        <v>30</v>
      </c>
      <c r="C27" s="10"/>
      <c r="D27" s="11"/>
      <c r="E27" s="7">
        <f t="shared" si="0"/>
        <v>0</v>
      </c>
      <c r="F27" s="11">
        <v>97.1</v>
      </c>
      <c r="G27" s="11">
        <f t="shared" si="1"/>
        <v>0</v>
      </c>
      <c r="H27" s="74"/>
      <c r="I27" s="59"/>
      <c r="J27" s="8"/>
    </row>
    <row r="28" spans="2:18" ht="31.5" hidden="1" x14ac:dyDescent="0.25">
      <c r="B28" s="75" t="s">
        <v>31</v>
      </c>
      <c r="C28" s="12">
        <v>10</v>
      </c>
      <c r="D28" s="13"/>
      <c r="E28" s="7">
        <f t="shared" si="0"/>
        <v>0</v>
      </c>
      <c r="F28" s="13">
        <v>34</v>
      </c>
      <c r="G28" s="11">
        <f t="shared" si="1"/>
        <v>0</v>
      </c>
      <c r="H28" s="74"/>
      <c r="I28" s="60">
        <v>0.1</v>
      </c>
      <c r="J28" s="8"/>
    </row>
    <row r="29" spans="2:18" ht="15.75" hidden="1" x14ac:dyDescent="0.25">
      <c r="B29" s="75" t="s">
        <v>32</v>
      </c>
      <c r="C29" s="12"/>
      <c r="D29" s="13"/>
      <c r="E29" s="7">
        <f t="shared" si="0"/>
        <v>0</v>
      </c>
      <c r="F29" s="13">
        <v>100</v>
      </c>
      <c r="G29" s="11">
        <f t="shared" si="1"/>
        <v>0</v>
      </c>
      <c r="H29" s="74"/>
      <c r="I29" s="60"/>
      <c r="J29" s="8"/>
    </row>
    <row r="30" spans="2:18" ht="15.75" hidden="1" x14ac:dyDescent="0.25">
      <c r="B30" s="76" t="s">
        <v>33</v>
      </c>
      <c r="C30" s="10">
        <v>45.4</v>
      </c>
      <c r="D30" s="11"/>
      <c r="E30" s="7">
        <f t="shared" si="0"/>
        <v>0.30000000000000004</v>
      </c>
      <c r="F30" s="11">
        <v>47.5</v>
      </c>
      <c r="G30" s="11">
        <f t="shared" si="1"/>
        <v>5</v>
      </c>
      <c r="H30" s="74">
        <v>0.05</v>
      </c>
      <c r="I30" s="59">
        <v>0.06</v>
      </c>
      <c r="J30" s="8">
        <v>1</v>
      </c>
    </row>
    <row r="31" spans="2:18" ht="15.75" hidden="1" x14ac:dyDescent="0.25">
      <c r="B31" s="77" t="s">
        <v>34</v>
      </c>
      <c r="C31" s="46">
        <f>0.36*82</f>
        <v>29.52</v>
      </c>
      <c r="D31" s="47"/>
      <c r="E31" s="48">
        <f t="shared" si="0"/>
        <v>0</v>
      </c>
      <c r="F31" s="47">
        <v>30</v>
      </c>
      <c r="G31" s="47">
        <f xml:space="preserve"> I31*100</f>
        <v>30</v>
      </c>
      <c r="H31" s="78"/>
      <c r="I31" s="59">
        <v>0.3</v>
      </c>
      <c r="J31" s="14"/>
    </row>
    <row r="32" spans="2:18" x14ac:dyDescent="0.25">
      <c r="B32" s="49"/>
      <c r="C32" s="50"/>
      <c r="D32" s="51"/>
      <c r="E32" s="51"/>
      <c r="F32" s="51"/>
      <c r="G32" s="51"/>
      <c r="H32" s="52"/>
    </row>
    <row r="33" spans="2:8" x14ac:dyDescent="0.25">
      <c r="B33" s="53"/>
      <c r="C33" s="54"/>
      <c r="D33" s="55"/>
      <c r="E33" s="55"/>
      <c r="F33" s="55"/>
      <c r="G33" s="55"/>
      <c r="H33" s="56"/>
    </row>
  </sheetData>
  <sheetProtection algorithmName="SHA-512" hashValue="a253jdidOHiP+iI/deRVh/mspGngxizfT2tvJwlRGjciGpRFRNhT13B6FvUqWn4dBrYxG8L5iNvyeNfsJcUVWA==" saltValue="m5GTQV3LQF8hlJD4A/8PDQ==" spinCount="100000" sheet="1" objects="1" scenarios="1"/>
  <mergeCells count="1">
    <mergeCell ref="B3:H3"/>
  </mergeCells>
  <dataValidations count="1">
    <dataValidation type="custom" allowBlank="1" showInputMessage="1" showErrorMessage="1" sqref="C5:I5" xr:uid="{3860E390-F2F8-42C5-A2D0-E1D450703B7A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  <headerFooter>
    <oddFooter>&amp;L&amp;K01+048&amp;F&amp;C&amp;K01+048&amp;A&amp;R&amp;K01+049&amp;P/&amp;N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Q n h X V 5 w b B u C i A A A A 9 g A A A B I A H A B D b 2 5 m a W c v U G F j a 2 F n Z S 5 4 b W w g o h g A K K A U A A A A A A A A A A A A A A A A A A A A A A A A A A A A h Y + 9 D o I w F I V f h X S n f y 6 G X O r g C s b E x L g 2 p U I j X A w U y 7 s 5 + E i + g h h F 3 R z P d 7 7 h n P v 1 B q u x q a O L 7 X r X Y k o E 5 S S y a N r C Y Z m S w R / j J V k p 2 G p z 0 q W N J h n 7 Z O y L l F T e n x P G Q g g 0 L G j b l U x y L t g h z 3 a m s o 0 m H 9 n 9 l 2 O H v d d o L F G w f 4 1 R k g o p q O S S c m A z h N z h V 5 h 6 / m x / I K y H 2 g + d V V j H m w z Y H I G 9 P 6 g H U E s D B B Q A A g A I A E J 4 V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e F d X K I p H u A 4 A A A A R A A A A E w A c A E Z v c m 1 1 b G F z L 1 N l Y 3 R p b 2 4 x L m 0 g o h g A K K A U A A A A A A A A A A A A A A A A A A A A A A A A A A A A K 0 5 N L s n M z 1 M I h t C G 1 g B Q S w E C L Q A U A A I A C A B C e F d X n B s G 4 K I A A A D 2 A A A A E g A A A A A A A A A A A A A A A A A A A A A A Q 2 9 u Z m l n L 1 B h Y 2 t h Z 2 U u e G 1 s U E s B A i 0 A F A A C A A g A Q n h X V w / K 6 a u k A A A A 6 Q A A A B M A A A A A A A A A A A A A A A A A 7 g A A A F t D b 2 5 0 Z W 5 0 X 1 R 5 c G V z X S 5 4 b W x Q S w E C L Q A U A A I A C A B C e F d X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c K S M e G u 0 q k + s v h m N 5 Z Y h u Q A A A A A C A A A A A A A Q Z g A A A A E A A C A A A A A S g x o + u E n x V j C w L l g X J a T U O d T + 2 m L / h A O L k d o d n b H k j w A A A A A O g A A A A A I A A C A A A A B K n J 4 p n G c U p / m i f U q I L J p T G 6 C 3 b o D q D t Y n h Z 3 M V T B F 9 V A A A A B r b E e J o F i r / a X 3 x J B u F y k a z J Q j D 4 q Y q P o H E b B V J D H x P G B l A 7 G y j k 0 + q I x b s Q r D q W H x J 6 M / P z N R x 0 V J u H g O B y V + w d 9 g x c O Y v i A B F 8 F 4 A m e C Q 0 A A A A C k S K 5 0 U K C 3 V 9 u + 5 / N f 0 r O C v 3 M 7 v j 0 + D o a B 5 4 6 j 1 U i j O i B 2 5 g 3 g y 6 d W Y 4 4 1 0 e 6 m x / 1 N m F g z S 6 u 9 6 Y z B X o N 9 d 0 o + < / D a t a M a s h u p > 
</file>

<file path=customXml/itemProps1.xml><?xml version="1.0" encoding="utf-8"?>
<ds:datastoreItem xmlns:ds="http://schemas.openxmlformats.org/officeDocument/2006/customXml" ds:itemID="{7C146BA4-0D8F-4ACE-8EE7-416BE9ED6F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Zuivelijs</vt:lpstr>
      <vt:lpstr>Product specificaties</vt:lpstr>
      <vt:lpstr>'Product specificaties'!Afdrukbereik</vt:lpstr>
      <vt:lpstr>Zuivelijs!Afdrukbereik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Slaats</dc:creator>
  <cp:lastModifiedBy>Jan Boeren</cp:lastModifiedBy>
  <cp:lastPrinted>2023-11-23T16:16:26Z</cp:lastPrinted>
  <dcterms:created xsi:type="dcterms:W3CDTF">2023-10-18T14:10:58Z</dcterms:created>
  <dcterms:modified xsi:type="dcterms:W3CDTF">2023-12-22T15:54:29Z</dcterms:modified>
</cp:coreProperties>
</file>